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40" windowHeight="9465" tabRatio="880" activeTab="1"/>
  </bookViews>
  <sheets>
    <sheet name="19" sheetId="1" r:id="rId1"/>
    <sheet name="20" sheetId="2" r:id="rId2"/>
    <sheet name="21" sheetId="3" r:id="rId3"/>
    <sheet name="22" sheetId="4" r:id="rId4"/>
    <sheet name="23" sheetId="5" r:id="rId5"/>
    <sheet name="24" sheetId="6" r:id="rId6"/>
    <sheet name="25" sheetId="7" r:id="rId7"/>
  </sheets>
  <externalReferences>
    <externalReference r:id="rId10"/>
  </externalReferences>
  <definedNames>
    <definedName name="chuong_phuluc_30" localSheetId="0">'19'!$E$1</definedName>
    <definedName name="chuong_phuluc_30_name" localSheetId="0">'19'!$A$2</definedName>
    <definedName name="chuong_phuluc_33" localSheetId="1">'20'!$E$1</definedName>
    <definedName name="chuong_phuluc_33_name" localSheetId="1">'20'!$A$2</definedName>
    <definedName name="chuong_phuluc_34_name" localSheetId="2">'21'!$A$2</definedName>
    <definedName name="chuong_phuluc_37" localSheetId="3">'22'!$T$1</definedName>
    <definedName name="chuong_phuluc_37_name" localSheetId="3">'22'!$A$2</definedName>
    <definedName name="chuong_phuluc_39" localSheetId="4">'23'!$O$1</definedName>
    <definedName name="chuong_phuluc_39_name" localSheetId="4">'23'!$A$2</definedName>
    <definedName name="chuong_phuluc_41" localSheetId="5">'24'!$M$1</definedName>
    <definedName name="chuong_phuluc_41_name" localSheetId="5">'24'!$A$2</definedName>
    <definedName name="chuong_phuluc_42" localSheetId="6">'25'!$F$1</definedName>
    <definedName name="chuong_phuluc_42_name" localSheetId="6">'25'!$A$2</definedName>
    <definedName name="_xlnm.Print_Area" localSheetId="0">'19'!$A$1:$G$36</definedName>
    <definedName name="_xlnm.Print_Area" localSheetId="1">'20'!$A$1:$E$32</definedName>
    <definedName name="_xlnm.Print_Area" localSheetId="2">'21'!$A$1:$C$46</definedName>
    <definedName name="_xlnm.Print_Titles" localSheetId="0">'19'!$4:$6</definedName>
    <definedName name="_xlnm.Print_Titles" localSheetId="3">'22'!$5:$7</definedName>
  </definedNames>
  <calcPr fullCalcOnLoad="1"/>
</workbook>
</file>

<file path=xl/sharedStrings.xml><?xml version="1.0" encoding="utf-8"?>
<sst xmlns="http://schemas.openxmlformats.org/spreadsheetml/2006/main" count="789" uniqueCount="600">
  <si>
    <t>STT</t>
  </si>
  <si>
    <t>Nội dung</t>
  </si>
  <si>
    <t>A</t>
  </si>
  <si>
    <t>B</t>
  </si>
  <si>
    <t>%</t>
  </si>
  <si>
    <t>-</t>
  </si>
  <si>
    <t>Đơn vị: Triệu đồng</t>
  </si>
  <si>
    <t>II</t>
  </si>
  <si>
    <t>III</t>
  </si>
  <si>
    <t>IV</t>
  </si>
  <si>
    <t>C</t>
  </si>
  <si>
    <t>I</t>
  </si>
  <si>
    <t>Thu bổ sung có mục tiêu</t>
  </si>
  <si>
    <t>D</t>
  </si>
  <si>
    <t>TỔNG CHI NSĐP</t>
  </si>
  <si>
    <t>Chi thường xuyên</t>
  </si>
  <si>
    <t>Chi tạo nguồn, điều chỉnh tiền lương</t>
  </si>
  <si>
    <t>V</t>
  </si>
  <si>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</si>
  <si>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Tổng số</t>
  </si>
  <si>
    <t>TỔNG SỐ</t>
  </si>
  <si>
    <t>Trong đó:</t>
  </si>
  <si>
    <t>Tên đơn vị</t>
  </si>
  <si>
    <t>Trong đó</t>
  </si>
  <si>
    <t>Thu bổ sung cân đối ngân sách</t>
  </si>
  <si>
    <t>Thu từ quỹ dự trữ tài chính</t>
  </si>
  <si>
    <t>Thu chuyển nguồn từ năm trước chuyển sang</t>
  </si>
  <si>
    <t>Dự phòng ngân sách</t>
  </si>
  <si>
    <t>Chi chuyển nguồn sang năm sau</t>
  </si>
  <si>
    <t>NGÂN SÁCH CẤP TỈNH</t>
  </si>
  <si>
    <t>Nguồn thu ngân sách</t>
  </si>
  <si>
    <t>Thu ngân sách được hưởng theo phân cấp</t>
  </si>
  <si>
    <t>Thu bổ sung từ ngân sách cấp trên</t>
  </si>
  <si>
    <t>Thu kết dư</t>
  </si>
  <si>
    <t>Chi ngân sách</t>
  </si>
  <si>
    <t>Chi thuộc nhiệm vụ của ngân sách cấp tỉnh</t>
  </si>
  <si>
    <t>Chi bổ sung cho ngân sách cấp dưới</t>
  </si>
  <si>
    <t>Chi bổ sung cân đối ngân sách</t>
  </si>
  <si>
    <t>Chi bổ sung có mục tiêu</t>
  </si>
  <si>
    <t>Bội chi NSĐP/Bội thu NSĐP</t>
  </si>
  <si>
    <t>Chi ngân sách</t>
  </si>
  <si>
    <t>Chi thuộc nhiệm vụ của ngân sách huyện</t>
  </si>
  <si>
    <t>Chi bổ sung cho ngân sách cấp dưới</t>
  </si>
  <si>
    <t>(2)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</si>
  <si>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Chi đầu tư phát triển</t>
  </si>
  <si>
    <t>CHI CÂN ĐỐI NSĐP</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</si>
  <si>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</si>
  <si>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</si>
  <si>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</si>
  <si>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</si>
  <si>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</si>
  <si>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</si>
  <si>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</si>
  <si>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</si>
  <si>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VI</t>
  </si>
  <si>
    <t>CHI CÁC CHƯƠNG TRÌNH MỤC TIÊU</t>
  </si>
  <si>
    <t>Chi trả nợ lãi các khoản do chính quyền địa phương vay (2)</t>
  </si>
  <si>
    <t>Chi bổ sung quỹ dự trữ tài chính (2)</t>
  </si>
  <si>
    <t>(3) Đối với các chỉ tiêu thu NSĐP, so sánh dự toán năm kế hoạch với ước thực hiện năm hiện hành. Đối với các chỉ tiêu chi NSĐP, so sánh dự toán năm kế hoạch với dự toán năm hiện hành.</t>
  </si>
  <si>
    <t>Chi khoa học và công nghệ (2)</t>
  </si>
  <si>
    <t>CHI CHUYỂN NGUỒN SANG NĂM SAU</t>
  </si>
  <si>
    <t>Biểu mẫu số 19</t>
  </si>
  <si>
    <t>Biểu mẫu số 20</t>
  </si>
  <si>
    <t>Tên đơn vị (1)</t>
  </si>
  <si>
    <t>Bao gồm</t>
  </si>
  <si>
    <t>Ngân sách địa phương</t>
  </si>
  <si>
    <t>1=2+3</t>
  </si>
  <si>
    <t>Chi đầu tư từ nguồn thu xổ số kiến thiết</t>
  </si>
  <si>
    <t>Biểu mẫu số 23</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</si>
  <si>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</si>
  <si>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</si>
  <si>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</si>
  <si>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</si>
  <si>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</si>
  <si>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</si>
  <si>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</si>
  <si>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</si>
  <si>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</si>
  <si>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</si>
  <si>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</si>
  <si>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</si>
  <si>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(2) Theo quy định tại Điều 7, Điều 11 và Điều 39 Luật NSNN, ngân sách huyện, xã không có nhiệm vụ chi nghiên cứu khoa học và công nghệ, chi trả lãi vay, chi bổ sung quỹ dự trữ tài chính.</t>
  </si>
  <si>
    <t>(1) Ngân sách xã không có nhiệm vụ chi bổ sung cân đối cho ngân sách cấp dưới.</t>
  </si>
  <si>
    <t>Sự nghiệp khoa học và công nghệ</t>
  </si>
  <si>
    <t>(2) Ngân sách xã không có nhiệm vụ chi bổ sung cho ngân sách cấp dưới.</t>
  </si>
  <si>
    <r>
      <t>Ghi chú:</t>
    </r>
    <r>
      <rPr>
        <i/>
        <sz val="12"/>
        <color indexed="8"/>
        <rFont val="Times New Roman"/>
        <family val="1"/>
      </rPr>
      <t xml:space="preserve"> </t>
    </r>
  </si>
  <si>
    <t>(1) Theo quy định tại Điều 7, Điều 11 Luật NSNN, ngân sách huyện không có thu từ quỹ dự trữ tài chính, bội chi NSĐP.</t>
  </si>
  <si>
    <t xml:space="preserve">Chi khoa học và công nghệ </t>
  </si>
  <si>
    <t xml:space="preserve">Chi các chương trình mục tiêu, nhiệm vụ </t>
  </si>
  <si>
    <t>Dự toán</t>
  </si>
  <si>
    <t xml:space="preserve">Chi hoạt động của cơ quan quản lý nhà nước, đảng, đoàn thể </t>
  </si>
  <si>
    <t>Chi đầu tư và hỗ trợ vốn cho các doanh nghiệp cung cấp sản phẩm, dịch vụ công ích do Nhà nước đặt hàng, các tổ chức kinh tế,</t>
  </si>
  <si>
    <t>Chi khoa học và công nghệ (3)</t>
  </si>
  <si>
    <t>(3) Theo quy định tại Điều 7, Điều 11 và Điều 39 Luật NSNN, ngân sách huyện, xã không có nhiệm vụ chi nghiên cứu khoa học và công nghệ, chi trả lãi vay, chi bổ sung quỹ dự trữ tài chính.</t>
  </si>
  <si>
    <t>VII</t>
  </si>
  <si>
    <t>Bổ sung vốn đầu tư để thực hiện các chương trình mục tiêu, nhiệm vụ</t>
  </si>
  <si>
    <t>Bổ sung thực hiện các chương trình mục tiêu quốc gia</t>
  </si>
  <si>
    <t>Bổ sung vốn sự nghiệp thực hiện các chế độ, chính sách, nhiệm vụ</t>
  </si>
  <si>
    <t>1=2+3+4</t>
  </si>
  <si>
    <t>Ước thực hiện năm 2017</t>
  </si>
  <si>
    <t>1.1</t>
  </si>
  <si>
    <t>1.2</t>
  </si>
  <si>
    <t>1.3</t>
  </si>
  <si>
    <t>1.4</t>
  </si>
  <si>
    <t>1.5</t>
  </si>
  <si>
    <t>1.6</t>
  </si>
  <si>
    <t>2.1</t>
  </si>
  <si>
    <t>2.2</t>
  </si>
  <si>
    <t>2.3</t>
  </si>
  <si>
    <t>3.1</t>
  </si>
  <si>
    <t>3.2</t>
  </si>
  <si>
    <t>17.1</t>
  </si>
  <si>
    <t>17.2</t>
  </si>
  <si>
    <t xml:space="preserve">Dự toán năm 2017 </t>
  </si>
  <si>
    <t>TT</t>
  </si>
  <si>
    <t>Chi an ninh</t>
  </si>
  <si>
    <t>Mục tiêu xã</t>
  </si>
  <si>
    <t>Chi tạo nguồn cải cách tiền lương</t>
  </si>
  <si>
    <t>Số Tuyệt đối</t>
  </si>
  <si>
    <t>Chi các chương trình mục tiêu quốc gia( sự nghiệp)</t>
  </si>
  <si>
    <t>DỰ TOÁN CHI NGÂN SÁCH CẤP TỈNH  THEO LĨNH VỰC NĂM  2018</t>
  </si>
  <si>
    <t>CHI NGÂN SÁCH CẤP TỈNH  THEO LĨNH VỰC</t>
  </si>
  <si>
    <t>Chi văn hóa, thể dực thể thao</t>
  </si>
  <si>
    <t>VIII</t>
  </si>
  <si>
    <t>Chỉ tiêu</t>
  </si>
  <si>
    <t>Phù Cừ</t>
  </si>
  <si>
    <t>Kim Động</t>
  </si>
  <si>
    <t>Khoái Châu</t>
  </si>
  <si>
    <t>Huyện</t>
  </si>
  <si>
    <t>Tổng thu NSNN trên địa bàn theo phân cấp</t>
  </si>
  <si>
    <t>Thu ngân sách huyện, xã được hưởng theo phân cấp</t>
  </si>
  <si>
    <t>Tổng chi ngân sách trên địa bàn huyện</t>
  </si>
  <si>
    <t>Số bổ sung từ ngân sách tỉnh cho ngân sách huyện, ngân sách xã</t>
  </si>
  <si>
    <t>NS huyện</t>
  </si>
  <si>
    <t>NS xã</t>
  </si>
  <si>
    <t>Tổng cộng</t>
  </si>
  <si>
    <t>Bổ sung cân đối</t>
  </si>
  <si>
    <t>Bổ sung MT  các dự án</t>
  </si>
  <si>
    <t xml:space="preserve"> Tổng số</t>
  </si>
  <si>
    <t>NSxã</t>
  </si>
  <si>
    <t>Hưng Yên</t>
  </si>
  <si>
    <t>Tiên Lữ</t>
  </si>
  <si>
    <t>Ân Thi</t>
  </si>
  <si>
    <t>Mỹ Hào</t>
  </si>
  <si>
    <t>Yên Mỹ</t>
  </si>
  <si>
    <t>Văn Lâm</t>
  </si>
  <si>
    <t>Văn Giang</t>
  </si>
  <si>
    <t>Cục thuế</t>
  </si>
  <si>
    <t>Cộng</t>
  </si>
  <si>
    <t>Lĩnh vực Nông nghiệp, thuỷ lợi</t>
  </si>
  <si>
    <t>Lĩnh vực Giao thông</t>
  </si>
  <si>
    <t>Lĩnh vực Công nghiệp - Thương mại</t>
  </si>
  <si>
    <t>Lĩnh vực Du lịch</t>
  </si>
  <si>
    <t>Lĩnh vực Tài nguyên</t>
  </si>
  <si>
    <t>Chi sự nghiệp kinh tế khác, các quy hoạch ngành, lĩnh vực</t>
  </si>
  <si>
    <t>Sở Giao thông Vận tải</t>
  </si>
  <si>
    <t>Cơ quan Sở Giao thông Vận tải</t>
  </si>
  <si>
    <t>Thanh tra giao thông</t>
  </si>
  <si>
    <t>Ban ATGT</t>
  </si>
  <si>
    <t>Sự nghiệp giao thông</t>
  </si>
  <si>
    <t>- Đường bộ</t>
  </si>
  <si>
    <t>- Đường sông</t>
  </si>
  <si>
    <t>- Cải tạo, nâng cấp trụ sở làm việc TT tư vấn GTVT</t>
  </si>
  <si>
    <t>BQL bến xe, bến thủy</t>
  </si>
  <si>
    <t>TT đăng kiểm xe cơ giới HY</t>
  </si>
  <si>
    <t>Sở Nông nghiệp và PTNT</t>
  </si>
  <si>
    <t>Cơ quan Sở Nông nghiệp và PTNT</t>
  </si>
  <si>
    <t>Các đơn vị trực thuộc</t>
  </si>
  <si>
    <t>2.2.1</t>
  </si>
  <si>
    <t>Chi cục Thú y</t>
  </si>
  <si>
    <t>2.2.2</t>
  </si>
  <si>
    <t>Chi cục Bảo vệ thực vật</t>
  </si>
  <si>
    <t>2.2.3</t>
  </si>
  <si>
    <t>Chi cục Kiểm lâm</t>
  </si>
  <si>
    <t>2.2.4</t>
  </si>
  <si>
    <t>TT Khuyến nông</t>
  </si>
  <si>
    <t>2.2.5</t>
  </si>
  <si>
    <t>Chi cục QL đê điều và PCLB</t>
  </si>
  <si>
    <t>2.2.6</t>
  </si>
  <si>
    <t>Trung tâm Nước sinh hoạt và VSMT</t>
  </si>
  <si>
    <t>2.2.7</t>
  </si>
  <si>
    <t>Chi cục thủy lợi</t>
  </si>
  <si>
    <t>2.2.8</t>
  </si>
  <si>
    <t>Chi cục phát triển nông thôn</t>
  </si>
  <si>
    <t>2.2.9</t>
  </si>
  <si>
    <t>Văn phòng Điều phối NTN</t>
  </si>
  <si>
    <t>2.2.10</t>
  </si>
  <si>
    <t>Chi cục QLCL nông lâm sản và thủy sản</t>
  </si>
  <si>
    <t>2.2.11</t>
  </si>
  <si>
    <t>Chi cục thủy sản</t>
  </si>
  <si>
    <t>Các Đề án do Sở NN&amp;PTNT thực hiện</t>
  </si>
  <si>
    <t xml:space="preserve">Sở Giáo dục và Đào tạo </t>
  </si>
  <si>
    <t xml:space="preserve">Cơ quan Sở Giáo dục và Đào tạo </t>
  </si>
  <si>
    <t>3.2.1</t>
  </si>
  <si>
    <t>Trường THPT Văn Lâm</t>
  </si>
  <si>
    <t>3.2.2</t>
  </si>
  <si>
    <t>Trường THPT Trưng Vương</t>
  </si>
  <si>
    <t>3.2.3</t>
  </si>
  <si>
    <t>Trường THPT Mỹ Hào</t>
  </si>
  <si>
    <t>3.2.4</t>
  </si>
  <si>
    <t>Trường THPT Nguyễn Thiện Thuật</t>
  </si>
  <si>
    <t>3.2.5</t>
  </si>
  <si>
    <t>Trường THPT Yên Mỹ</t>
  </si>
  <si>
    <t>3.2.6</t>
  </si>
  <si>
    <t>Trường THPT Triệu Quang Phục</t>
  </si>
  <si>
    <t>3.2.7</t>
  </si>
  <si>
    <t>Trường THPT Minh Châu</t>
  </si>
  <si>
    <t>3.2.8</t>
  </si>
  <si>
    <t>Trường THPT Văn Giang</t>
  </si>
  <si>
    <t>3.2.9</t>
  </si>
  <si>
    <t>Trường THPT Dương Quảng Hàm</t>
  </si>
  <si>
    <t>3.2.10</t>
  </si>
  <si>
    <t>Trường THPT Khoái Châu</t>
  </si>
  <si>
    <t>3.2.11</t>
  </si>
  <si>
    <t>Trường THPT Nam Khoái Châu</t>
  </si>
  <si>
    <t>3.2.12</t>
  </si>
  <si>
    <t>Trường THPT Trần Quang Khải</t>
  </si>
  <si>
    <t>3.2.13</t>
  </si>
  <si>
    <t>Trường THPT Nguyễn Siêu</t>
  </si>
  <si>
    <t>3.2.14</t>
  </si>
  <si>
    <t>Trường THPT Kim Động</t>
  </si>
  <si>
    <t>3.2.15</t>
  </si>
  <si>
    <t>Trường THPT  Đức Hợp</t>
  </si>
  <si>
    <t>3.2.16</t>
  </si>
  <si>
    <t>Trường THPT Nghĩa Dân</t>
  </si>
  <si>
    <t>3.2.17</t>
  </si>
  <si>
    <t>Trường THPT Ân Thi</t>
  </si>
  <si>
    <t>3.2.18</t>
  </si>
  <si>
    <t>Trường THPT Nguyễn Trung Ngạn</t>
  </si>
  <si>
    <t>3.2.19</t>
  </si>
  <si>
    <t>Trường THPT Phạm Ngũ Lão</t>
  </si>
  <si>
    <t>3.2.20</t>
  </si>
  <si>
    <t>Trường THPT Phù Cừ</t>
  </si>
  <si>
    <t>3.2.21</t>
  </si>
  <si>
    <t>Trường THPT Nam Phù Cừ</t>
  </si>
  <si>
    <t>3.2.22</t>
  </si>
  <si>
    <t>Trường THPT Tiên Lữ</t>
  </si>
  <si>
    <t>3.2.23</t>
  </si>
  <si>
    <t>Trường THPT Trần Hưng Đạo</t>
  </si>
  <si>
    <t>3.2.24</t>
  </si>
  <si>
    <t>Trường THPT Hoàng Hoa Thám</t>
  </si>
  <si>
    <t>3.2.25</t>
  </si>
  <si>
    <t>Trường THPT TP Hưng Yên</t>
  </si>
  <si>
    <t>3.2.26</t>
  </si>
  <si>
    <t>Trường THPT Chuyên HY</t>
  </si>
  <si>
    <t>3.2.27</t>
  </si>
  <si>
    <t>Trung tâm giáo dục thường xuyên tỉnh</t>
  </si>
  <si>
    <t>3.2.28</t>
  </si>
  <si>
    <t>Trung tâm giáo dục thường xuyên Phố Nối</t>
  </si>
  <si>
    <t>Trường Cao đẳng sư phạm</t>
  </si>
  <si>
    <t>Trường CĐ nghề KTKT Tô Hiệu</t>
  </si>
  <si>
    <t>Trường Cao đẳng y tế</t>
  </si>
  <si>
    <t xml:space="preserve"> Sở Y tế</t>
  </si>
  <si>
    <t>7.1</t>
  </si>
  <si>
    <t>Cơ quan Sở Y tế</t>
  </si>
  <si>
    <t>7.2</t>
  </si>
  <si>
    <t>7.2.1</t>
  </si>
  <si>
    <t xml:space="preserve">Bệnh viện đa khoa tỉnh Hưng Yên </t>
  </si>
  <si>
    <t>7.2.2</t>
  </si>
  <si>
    <t>Bệnh viện đa khoa Phố Nối</t>
  </si>
  <si>
    <t>7.2.3</t>
  </si>
  <si>
    <t xml:space="preserve">Bệnh viện Sản - Nhi </t>
  </si>
  <si>
    <t>7.2.4</t>
  </si>
  <si>
    <t xml:space="preserve">Bệnh viện Mắt </t>
  </si>
  <si>
    <t>7.2.5</t>
  </si>
  <si>
    <t xml:space="preserve">Bệnh viện tâm thần kinh </t>
  </si>
  <si>
    <t>7.2.6</t>
  </si>
  <si>
    <t xml:space="preserve">Bệnh viện Lao và Bệnh phổi </t>
  </si>
  <si>
    <t>7.2.7</t>
  </si>
  <si>
    <t>Bệnh viện Y dược cổ truyền</t>
  </si>
  <si>
    <t>7.2.8</t>
  </si>
  <si>
    <t xml:space="preserve">Trung tâm Truyền thông Giáo dục Sức khoẻ </t>
  </si>
  <si>
    <t>7.2.9</t>
  </si>
  <si>
    <t>Trung tâm Giám định Y khoa</t>
  </si>
  <si>
    <t>7.2.10</t>
  </si>
  <si>
    <t xml:space="preserve">Trung tâm Y tế Dự phòng </t>
  </si>
  <si>
    <t>7.2.11</t>
  </si>
  <si>
    <t xml:space="preserve">TT KN dược phẩm, mỹ phẩm, thực phẩm </t>
  </si>
  <si>
    <t>7.2.12</t>
  </si>
  <si>
    <t>TT Chăm sóc sức khoẻ sinh sản</t>
  </si>
  <si>
    <t>7.2.13</t>
  </si>
  <si>
    <t xml:space="preserve">TT phòng chống HIV/AIDS </t>
  </si>
  <si>
    <t>Khối dự phòng</t>
  </si>
  <si>
    <t xml:space="preserve">Khối giường bệnh </t>
  </si>
  <si>
    <t>7.2.14</t>
  </si>
  <si>
    <t>Chi cục dân số KHHGĐ</t>
  </si>
  <si>
    <t>Văn phòng Chi cục</t>
  </si>
  <si>
    <t>Trung tâm DSKHHGĐ 10 huyện, thành phố</t>
  </si>
  <si>
    <t>7.2.15</t>
  </si>
  <si>
    <t>Chi cục An toàn vệ sinh thực phẩm</t>
  </si>
  <si>
    <t>7.2.16</t>
  </si>
  <si>
    <t>Trung tâm pháp y</t>
  </si>
  <si>
    <t>7.2.17</t>
  </si>
  <si>
    <t xml:space="preserve"> Trung tâm y tế TP Hưng Yên </t>
  </si>
  <si>
    <t>7.2.18</t>
  </si>
  <si>
    <t xml:space="preserve"> Trung tâm y tế huyện Tiên Lữ </t>
  </si>
  <si>
    <t>7.2.19</t>
  </si>
  <si>
    <t xml:space="preserve"> Trung tâm y tế huyện Phù Cừ </t>
  </si>
  <si>
    <t>7.2.20</t>
  </si>
  <si>
    <t xml:space="preserve"> Trung tâm y tế huyện Ân Thi </t>
  </si>
  <si>
    <t>7.2.21</t>
  </si>
  <si>
    <t xml:space="preserve"> Trung tâm y tế huyện Kim Động </t>
  </si>
  <si>
    <t>7.2.22</t>
  </si>
  <si>
    <t xml:space="preserve"> Trung tâm y tế huyện Khoái Châu </t>
  </si>
  <si>
    <t>7.2.23</t>
  </si>
  <si>
    <t xml:space="preserve"> Trung tâm y tế huyện Mỹ Hào </t>
  </si>
  <si>
    <t>7.2.24</t>
  </si>
  <si>
    <t xml:space="preserve"> Trung tâm y tế huyện Yên Mỹ</t>
  </si>
  <si>
    <t>7.2.25</t>
  </si>
  <si>
    <t xml:space="preserve"> Trung tâm y tế huyện Văn Lâm</t>
  </si>
  <si>
    <t>7.2.26</t>
  </si>
  <si>
    <t xml:space="preserve"> Trung tâm y tế huyện Văn Giang </t>
  </si>
  <si>
    <t>7.2.27</t>
  </si>
  <si>
    <t>Hoạt động thi đua, khen thưởng ngành Y tế</t>
  </si>
  <si>
    <t>7.2.28</t>
  </si>
  <si>
    <t>Quỹ Khám chữa bệnh cho người nghèo (Trong đó, KP hoạt động của quỹ 200trđ)</t>
  </si>
  <si>
    <t>7.2.29</t>
  </si>
  <si>
    <t>Mua sắm vật tư, hóa chất, tài sản, TTB y tế …</t>
  </si>
  <si>
    <t>Sở Khoa học và Công nghệ</t>
  </si>
  <si>
    <t>8.1</t>
  </si>
  <si>
    <t>Cơ quan Sở Khoa học và Công nghệ</t>
  </si>
  <si>
    <t>8.2</t>
  </si>
  <si>
    <t>Chi cục Tiêu chuẩn đo lường chất lượng</t>
  </si>
  <si>
    <t>8.3</t>
  </si>
  <si>
    <t>Trung tâm kỹ thuật TC đo lường chất lượng.</t>
  </si>
  <si>
    <t>8.4</t>
  </si>
  <si>
    <t>Trung tâm ứng dụng tiến bộ Khoa học và Công nghệ</t>
  </si>
  <si>
    <t>8.5</t>
  </si>
  <si>
    <t>Trung tâm Thông tin và Thống kê Khoa học và Công nghệ</t>
  </si>
  <si>
    <t>8.6</t>
  </si>
  <si>
    <t>Sở Văn hoá - Thể thao và Du lịch</t>
  </si>
  <si>
    <t>9.1</t>
  </si>
  <si>
    <t>Cơ quan Sở Văn hoá - Thể thao và Du lịch</t>
  </si>
  <si>
    <t>9.2</t>
  </si>
  <si>
    <t>9.2.1</t>
  </si>
  <si>
    <t>Nhà hát chèo</t>
  </si>
  <si>
    <t>9.2.2</t>
  </si>
  <si>
    <t>Trung tâm Văn hoá tỉnh</t>
  </si>
  <si>
    <t>9.2.3</t>
  </si>
  <si>
    <t>Thư viện tỉnh</t>
  </si>
  <si>
    <t>9.2.4</t>
  </si>
  <si>
    <t>Bảo tàng tỉnh</t>
  </si>
  <si>
    <t>9.2.5</t>
  </si>
  <si>
    <t>TT phát hành phim và chiếu bóng</t>
  </si>
  <si>
    <t>9.2.6</t>
  </si>
  <si>
    <t>Ban quản lý di tích tỉnh</t>
  </si>
  <si>
    <t>9.2.7</t>
  </si>
  <si>
    <t>Trung tâm Thông tin Xúc tiến Du lịch</t>
  </si>
  <si>
    <t>9.2.8</t>
  </si>
  <si>
    <t>Trường Trung cấp Văn hóa Nghệ thuật và Du lịch</t>
  </si>
  <si>
    <t>9.2.9</t>
  </si>
  <si>
    <t>TT Huấn luyện và thi đấu TDTT</t>
  </si>
  <si>
    <t>9.3</t>
  </si>
  <si>
    <t>Tôn tạo, tu bổ và chống xuống cấp di tích cấp Quốc gia theo Đề án UBND tỉnh phê duyệt 9.000trđ; Tôn tạo, tu bổ đền thờ Hoàng Hoa Thám 4.500trđ</t>
  </si>
  <si>
    <t>9.4</t>
  </si>
  <si>
    <r>
      <t xml:space="preserve">Sự nghiệp Thể dục thể thao </t>
    </r>
    <r>
      <rPr>
        <sz val="7"/>
        <rFont val="Times New Roman"/>
        <family val="1"/>
      </rPr>
      <t>(Trong đó, chi hỗ trợ cho Liên đoàn Bóng bàn 100trđ, Liên đoàn Cầu lông 100trđ, Liên đoàn Quần vợt 100trđ)</t>
    </r>
  </si>
  <si>
    <t>Dài phát thanh &amp; truyền hình</t>
  </si>
  <si>
    <t>Sở Tài nguyên - Môi trường</t>
  </si>
  <si>
    <t>11.1</t>
  </si>
  <si>
    <t>Cơ quan Sở Tài nguyên - Môi trường</t>
  </si>
  <si>
    <t>11.2</t>
  </si>
  <si>
    <t>11.2.1</t>
  </si>
  <si>
    <t>Trung tâm Công nghệ thông tin</t>
  </si>
  <si>
    <t>11.2.2</t>
  </si>
  <si>
    <t>Văn phòng đăng ký đất đai</t>
  </si>
  <si>
    <t>11.2.3</t>
  </si>
  <si>
    <t>Quỹ bảo vệ môi trường</t>
  </si>
  <si>
    <t>11.2.4</t>
  </si>
  <si>
    <t>Chi cục bảo vệ môi trường</t>
  </si>
  <si>
    <t>11.2.5</t>
  </si>
  <si>
    <t>Chi cục quản lý đất đai</t>
  </si>
  <si>
    <t>11.3</t>
  </si>
  <si>
    <t>SN tài nguyên</t>
  </si>
  <si>
    <t>11.4</t>
  </si>
  <si>
    <t>SN môi trường</t>
  </si>
  <si>
    <t>Sở Lao động, Thương binh và Xã hội</t>
  </si>
  <si>
    <t>12.1</t>
  </si>
  <si>
    <t>Cơ quan Sở Lao động, Thương binh và Xã hội</t>
  </si>
  <si>
    <t>12.2</t>
  </si>
  <si>
    <t>Chi Sự nghiệp (Sở LĐTBXH)</t>
  </si>
  <si>
    <t>12.3</t>
  </si>
  <si>
    <t>12.3.1</t>
  </si>
  <si>
    <t>Trung tâm Bảo trợ xã hội và công tác xã hội</t>
  </si>
  <si>
    <t>12.3.2</t>
  </si>
  <si>
    <t>TT điều dưỡng, chăm sóc Người có công</t>
  </si>
  <si>
    <t>12.3.3</t>
  </si>
  <si>
    <t>Trung tâm Dịch vụ việc làm</t>
  </si>
  <si>
    <t>12.3.4</t>
  </si>
  <si>
    <t>Cơ sở Điều trị Nghiện ma túy</t>
  </si>
  <si>
    <t>12.3.5</t>
  </si>
  <si>
    <t>Trường PHCN và dạy nghề cho NKT Tiên Lữ</t>
  </si>
  <si>
    <t>12.3.6</t>
  </si>
  <si>
    <t>Trường PHCN và dạy nghề cho NKT Khoái Châu</t>
  </si>
  <si>
    <t>12.3.7</t>
  </si>
  <si>
    <t>Trường trung cấp nghề Hưng Yên</t>
  </si>
  <si>
    <t>12.3.8</t>
  </si>
  <si>
    <t>Trung tâm điều dưỡng tâm thần kinh</t>
  </si>
  <si>
    <t>12.3.9</t>
  </si>
  <si>
    <t>Chi cục phòng chống tệ nạn xã hội</t>
  </si>
  <si>
    <t>Văn phòng HĐND tỉnh</t>
  </si>
  <si>
    <t>Văn phòng UBND tỉnh</t>
  </si>
  <si>
    <t>14.1</t>
  </si>
  <si>
    <t>Cơ quan Văn phòng UBND tỉnh</t>
  </si>
  <si>
    <t>14.2</t>
  </si>
  <si>
    <t>Trung tâm Tin học - Công báo</t>
  </si>
  <si>
    <t>14.3</t>
  </si>
  <si>
    <t>Trung tâm Hội nghị tỉnh</t>
  </si>
  <si>
    <t>Sở công thương</t>
  </si>
  <si>
    <t>15.1</t>
  </si>
  <si>
    <t>Cơ quan Sở Công thương</t>
  </si>
  <si>
    <t>15.2</t>
  </si>
  <si>
    <t>Chi cục quản lý thị trường</t>
  </si>
  <si>
    <t>15.3</t>
  </si>
  <si>
    <t>TT khuyến công và xúc tiến thương mại</t>
  </si>
  <si>
    <t>Thanh tra tỉnh</t>
  </si>
  <si>
    <t>Sở Xây dựng</t>
  </si>
  <si>
    <t>Cơ quan Sở Xây dựng</t>
  </si>
  <si>
    <t>Thanh tra Xây dựng</t>
  </si>
  <si>
    <t>Sở Kế hoạch &amp; Đầu tư</t>
  </si>
  <si>
    <t>18.1</t>
  </si>
  <si>
    <t>Cơ quan Sở Kế hoạch &amp; Đầu tư</t>
  </si>
  <si>
    <t>18.2</t>
  </si>
  <si>
    <t>TT Xúc tiến đầu tư và hỗ trợ doanh nghiệp</t>
  </si>
  <si>
    <t>Sở Tư pháp</t>
  </si>
  <si>
    <t>19.1</t>
  </si>
  <si>
    <t>Cơ quan Sở Tư pháp</t>
  </si>
  <si>
    <t>19.2</t>
  </si>
  <si>
    <t>Trung tâm trợ giúp pháp lý</t>
  </si>
  <si>
    <t>Sở Tài chính</t>
  </si>
  <si>
    <t>Sở Nội vụ</t>
  </si>
  <si>
    <t>21.1</t>
  </si>
  <si>
    <t>Cơ quan Sở Nội vụ</t>
  </si>
  <si>
    <t>21.2</t>
  </si>
  <si>
    <t>Ban thi đua khen thưởng</t>
  </si>
  <si>
    <t>21.3</t>
  </si>
  <si>
    <t>Ban Tôn giáo</t>
  </si>
  <si>
    <t>21.4</t>
  </si>
  <si>
    <t>Chi cục Văn thư Lưu trữ</t>
  </si>
  <si>
    <t>21.5</t>
  </si>
  <si>
    <t>TT Lưu trữ lịch sử</t>
  </si>
  <si>
    <t>21.6</t>
  </si>
  <si>
    <t>Kinh phí khen thưởng tỉnh (Ban Thi đua Khen thưởng - Sở Nội vụ)</t>
  </si>
  <si>
    <t>BQL các khu công nghiệp</t>
  </si>
  <si>
    <t>BQL Khu Đại học Phố Hiến</t>
  </si>
  <si>
    <t>Sở Thông tin và Truyền thông</t>
  </si>
  <si>
    <t>24.1</t>
  </si>
  <si>
    <t>Cơ quan Sở Thông tin và Truyền thông</t>
  </si>
  <si>
    <t>24.2</t>
  </si>
  <si>
    <t>TT Công nghệ thông tin và Truyền thông</t>
  </si>
  <si>
    <t>Quỹ phát triển đất HY</t>
  </si>
  <si>
    <t>Tỉnh ủy</t>
  </si>
  <si>
    <t>26.1</t>
  </si>
  <si>
    <t>Kinh phí Đảng</t>
  </si>
  <si>
    <t>26.2</t>
  </si>
  <si>
    <t xml:space="preserve">Trường Chính trị Nguyễn Văn Linh </t>
  </si>
  <si>
    <t>26.3</t>
  </si>
  <si>
    <t>Viện điều dưỡng cán bộ</t>
  </si>
  <si>
    <t>Ủy ban Mặt trận tổ quốc</t>
  </si>
  <si>
    <t>Ban đại diện người cao tuổi</t>
  </si>
  <si>
    <t>Hội Nông dân tỉnh</t>
  </si>
  <si>
    <t>Tỉnh đoàn thanh niên</t>
  </si>
  <si>
    <t>30.1</t>
  </si>
  <si>
    <t>Cơ quan Tỉnh đoàn</t>
  </si>
  <si>
    <t>30.2</t>
  </si>
  <si>
    <t>Nhà thiếu nhi</t>
  </si>
  <si>
    <t>Hội Phụ nữ</t>
  </si>
  <si>
    <t>Hội Cựu chiến binh</t>
  </si>
  <si>
    <t>Hội Văn học - Nghệ thuật</t>
  </si>
  <si>
    <t>Hội Chữ thập đỏ</t>
  </si>
  <si>
    <t>Hội Đông y</t>
  </si>
  <si>
    <t>Hội Nhà báo</t>
  </si>
  <si>
    <t>Hội Người mù</t>
  </si>
  <si>
    <t>Liên minh Hợp tác xã</t>
  </si>
  <si>
    <t>Liên Hiệp các Hội KH&amp;KT</t>
  </si>
  <si>
    <t>Hội Cựu Thanh niên xung phong</t>
  </si>
  <si>
    <t>Hội Luật gia</t>
  </si>
  <si>
    <t>Hội khuyến học</t>
  </si>
  <si>
    <t>Hội Nạn nhân chất độc da cam</t>
  </si>
  <si>
    <t xml:space="preserve">Hỗ trợ các Hội, đơn vị khác </t>
  </si>
  <si>
    <t>45.1</t>
  </si>
  <si>
    <t>Bộ chỉ huy quân sự tỉnh</t>
  </si>
  <si>
    <t>45.2</t>
  </si>
  <si>
    <t>Huấn luyện và xây dựng lực lượng Dự bị động viên</t>
  </si>
  <si>
    <t>45.3</t>
  </si>
  <si>
    <t>Huấn luyện và xây dựng lực lượng Dân quân tự vệ</t>
  </si>
  <si>
    <t>45.4</t>
  </si>
  <si>
    <t>Trường Quân sự tỉnh</t>
  </si>
  <si>
    <t>45.5</t>
  </si>
  <si>
    <t>TT Dịch vụ việc làm quân nhân xuất ngũ</t>
  </si>
  <si>
    <t>47.1</t>
  </si>
  <si>
    <t>Mua thẻ BHYT trẻ em dưới 6 tuổi</t>
  </si>
  <si>
    <t>47.2</t>
  </si>
  <si>
    <t>Mua thẻ BHYT hộ cận nghèo và học sinh, sinh viên</t>
  </si>
  <si>
    <t>47.3</t>
  </si>
  <si>
    <t xml:space="preserve">Bù thuỷ lợi phí </t>
  </si>
  <si>
    <t>47.4</t>
  </si>
  <si>
    <t>Chi sự nghiệp kinh tế khác, các quy hoạch ngành, lĩnh vực:</t>
  </si>
  <si>
    <t>47.5</t>
  </si>
  <si>
    <t>Đề án "Dạy và học ngoại ngữ trong hệ thống giáo dục quốc dân giai đoạn 2008-2020"</t>
  </si>
  <si>
    <t>47.6</t>
  </si>
  <si>
    <t>Bồi dưỡng thường xuyên CB QL, GV các bậc học (Sở Tài chính chủ trì, phối hợp với Sở Giáo dục và Đào tạo thẩm định, phân bổ cho các đơn vị theo QĐ giao chỉ tiêu đào tạo của UBND tỉnh)</t>
  </si>
  <si>
    <t>47.7</t>
  </si>
  <si>
    <t>Cải tạo, nâng cấp thư viện theo mô hình thân thiện, hiện đại (Sở Tài chính chủ trì, phối hợp với Sở Giáo dục và Đào tạo thẩm định, trình UBND tỉnh)</t>
  </si>
  <si>
    <t>47.8</t>
  </si>
  <si>
    <t>Khác</t>
  </si>
  <si>
    <t xml:space="preserve">Ngân sách cấp tỉnh </t>
  </si>
  <si>
    <t xml:space="preserve">Ngân sách huyện </t>
  </si>
  <si>
    <t>Hưng</t>
  </si>
  <si>
    <t>Tiên</t>
  </si>
  <si>
    <t>Phù</t>
  </si>
  <si>
    <t>Ân</t>
  </si>
  <si>
    <t>Kim</t>
  </si>
  <si>
    <t>Khoái</t>
  </si>
  <si>
    <t>Mỹ</t>
  </si>
  <si>
    <t>Yên</t>
  </si>
  <si>
    <t>Văn</t>
  </si>
  <si>
    <t>2018</t>
  </si>
  <si>
    <t>Lữ</t>
  </si>
  <si>
    <t>Cừ</t>
  </si>
  <si>
    <t>Thi</t>
  </si>
  <si>
    <t>Động</t>
  </si>
  <si>
    <t>Châu</t>
  </si>
  <si>
    <t>Hào</t>
  </si>
  <si>
    <t>Lâm</t>
  </si>
  <si>
    <t>Giang</t>
  </si>
  <si>
    <t>TỔNG SỐ (A+C)</t>
  </si>
  <si>
    <t>CHI NGÂN SÁCH HUYỆN, TP</t>
  </si>
  <si>
    <t>Chi từ nguồn XDCB tập trung</t>
  </si>
  <si>
    <t>Chi từ nguồn thu tiền sử dụng đất</t>
  </si>
  <si>
    <t>Quốc phòng</t>
  </si>
  <si>
    <t>An ninh</t>
  </si>
  <si>
    <t>Sự nghiệp giáo dục và đào tạo</t>
  </si>
  <si>
    <t>Giáo dục</t>
  </si>
  <si>
    <t>Đào tạo (Trung tâm bồi dưỡng chính trị)</t>
  </si>
  <si>
    <t>Sự nghiệp văn hoá - thể thao - du lịch</t>
  </si>
  <si>
    <t>Sự nghiệp phát thanh - truyền thanh</t>
  </si>
  <si>
    <t>Sự nghiệp bảo đảm xã hội</t>
  </si>
  <si>
    <t>Sự nghiệp bảo vệ môi trường</t>
  </si>
  <si>
    <t>Giao thông</t>
  </si>
  <si>
    <t>Nông nghiệp</t>
  </si>
  <si>
    <t>Phòng chống thiên tai</t>
  </si>
  <si>
    <t>Thuỷ lợi nội đồng</t>
  </si>
  <si>
    <t xml:space="preserve">Sự nghiệp thị chính </t>
  </si>
  <si>
    <t>Dự án, kinh tế mới, kinh tế khác</t>
  </si>
  <si>
    <t>Quản lý hành chính nhà nước, đảng, đoàn thể</t>
  </si>
  <si>
    <t>Quản lý nhà nước</t>
  </si>
  <si>
    <t>Hội đồng nhân dân</t>
  </si>
  <si>
    <t>Đảng</t>
  </si>
  <si>
    <t>Tổ chức chính trị - xã hội</t>
  </si>
  <si>
    <t>9.5</t>
  </si>
  <si>
    <t>Khen thưởng</t>
  </si>
  <si>
    <t>Hỗ trợ hội, đoàn thể</t>
  </si>
  <si>
    <t>10.1</t>
  </si>
  <si>
    <t>Hội chữ thập đỏ</t>
  </si>
  <si>
    <t>10.2</t>
  </si>
  <si>
    <t>Hội người mù</t>
  </si>
  <si>
    <t>10.3</t>
  </si>
  <si>
    <t>Phụ cấp Hội thanh niên xung phong</t>
  </si>
  <si>
    <t>10.4</t>
  </si>
  <si>
    <t>Phụ cấp Hội chất độc da cam</t>
  </si>
  <si>
    <t>10.5</t>
  </si>
  <si>
    <t>Phụ cấp Hội đông y</t>
  </si>
  <si>
    <t>Chi khác ngân sách</t>
  </si>
  <si>
    <t>Chi dự phòng</t>
  </si>
  <si>
    <t>Chi từ nguồn bổ sung có mục tiêu từ ngân sách tỉnh</t>
  </si>
  <si>
    <t>CHI NGÂN SÁCH XÃ</t>
  </si>
  <si>
    <t>Chi từ nguồn ngân sách tỉnh hỗ trợ</t>
  </si>
  <si>
    <t>Chi con người</t>
  </si>
  <si>
    <t xml:space="preserve">Dự  phòng chi tăng lương thường xuyên </t>
  </si>
  <si>
    <t xml:space="preserve">Chi hoạt động </t>
  </si>
  <si>
    <t>Kinh phí hoạt động của Ban vận động toàn dân XD đời sống văn hóa xã, cum dân cư</t>
  </si>
  <si>
    <t>HD chi bộ thôn</t>
  </si>
  <si>
    <t>Hỗ trợ Đại hội Hội nông dân</t>
  </si>
  <si>
    <t xml:space="preserve"> Bổ sung có mục tiêu từ ngân sách tỉnh hỗ trợ tăng cường cơ sở vật chất nông thôn mới (vốn sự nghiệp)</t>
  </si>
  <si>
    <t>CHI BỔ SUNG TỪ NGÂN SÁCH  HUYỆN, TP CHO NGÂN SÁCH XÃ, PHƯỜNG, THỊ TRẤN</t>
  </si>
  <si>
    <t xml:space="preserve"> Bổ sung cân đôí</t>
  </si>
  <si>
    <t xml:space="preserve"> Bổ sung mục tiêu từ ngân sách tỉnh </t>
  </si>
  <si>
    <t>Thành phố Hưng Yên</t>
  </si>
  <si>
    <t>Kim động</t>
  </si>
  <si>
    <t>DỰ TOÁN THU, CHI NGÂN SÁCH ĐỊA PHƯƠNG VÀ SỐ BỔ SUNG  TỪ NGÂN SÁCH CẤP TRÊN CHO NGÂN SÁCH CẤP DƯỚI NĂM 2018</t>
  </si>
  <si>
    <t xml:space="preserve">So sánh </t>
  </si>
  <si>
    <t>DỰ TOÁN CHI THƯỜNG XUYÊN CỦA NGÂN SÁCH CẤP TỈNH (HUYỆN, XÃ) CHO TỪNG CƠ QUAN, TỔ CHỨC THEO LĨNH VỰC NĂM 2018</t>
  </si>
  <si>
    <t xml:space="preserve">Dự toán ngân sách năm 2018 </t>
  </si>
  <si>
    <t>Chi các chương trình mục tiêu, nhiệm vụ (vốn ngoài nước)</t>
  </si>
  <si>
    <t xml:space="preserve">Chi trả nợ lãi các khoản do chính quyền địa phương vay </t>
  </si>
  <si>
    <t xml:space="preserve">Chi bổ sung quỹ dự trữ tài chính </t>
  </si>
  <si>
    <t xml:space="preserve">Chi đầu tư phát triển </t>
  </si>
  <si>
    <t xml:space="preserve">CHI BỔ SUNG CHO NGÂN SÁCH CẤP DƯỚI </t>
  </si>
  <si>
    <t>Biểu mẫu số 21</t>
  </si>
  <si>
    <t>Biểu mẫu số 22</t>
  </si>
  <si>
    <t>Biểu mẫu số 24</t>
  </si>
  <si>
    <t>Biểu mẫu số 25</t>
  </si>
  <si>
    <t>(Kèm theo Nghị quyết số 120 /NQ-HĐND ngày 08 /12/2017 của HĐND tỉnh Hưng Yên)</t>
  </si>
  <si>
    <t xml:space="preserve">                   (Kèm theo Nghị quyết số 120 /NQ-HĐND ngày 08 /12/2017 của HĐND tỉnh Hưng Yên)</t>
  </si>
  <si>
    <t>CÂN ĐỐI NGUỒN THU, CHI DỰ TOÁN NGÂN SÁCH CẤP TỈNH VÀ            NGÂN SÁCH CẤP HUYỆN NĂM 2018</t>
  </si>
  <si>
    <t>NGÂN SÁCH CẤP HUYỆN</t>
  </si>
  <si>
    <t>DỰ TOÁN CHI NGÂN SÁCH ĐỊA PHƯƠNG, CHI NGÂN SÁCH CẤP TỈNH  VÀ CHI NGÂN SÁCH        CẤP HUYỆN (XÃ) THEO CƠ CẤU CHI NĂM 2018</t>
  </si>
  <si>
    <t>DỰ TOÁN CHI NGÂN SÁCH ĐỊA PHƯƠNG CÁC HUYỆN, THÀNH PHỐ (XÃ, PHƯỜNG, THỊ TRẤN) NĂM 2018</t>
  </si>
  <si>
    <t>DỰ TOÁN BỔ SUNG CÓ MỤC TIÊU TỪ NGÂN SÁCH CẤP TỈNH  CHO NGÂN SÁCH       CÁC HUYỆN, THÀNH PHỐ NĂM 2018</t>
  </si>
  <si>
    <r>
      <t xml:space="preserve">Chi đầu tư phát triển (1)  </t>
    </r>
    <r>
      <rPr>
        <i/>
        <sz val="12"/>
        <color indexed="8"/>
        <rFont val="Times New Roman"/>
        <family val="1"/>
      </rPr>
      <t>Đã bao gồm chi bổ sung có mục tiêu từ NSTW</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</si>
</sst>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0.0\);\(#,##0\)"/>
    <numFmt numFmtId="174" formatCode="_-* #,##0.0\ _₫_-;\-* #,##0.0\ _₫_-;_-* &quot;-&quot;??\ _₫_-;_-@_-"/>
    <numFmt numFmtId="175" formatCode="_-* #,##0.0000\ _₫_-;\-* #,##0.0000\ _₫_-;_-* &quot;-&quot;??\ _₫_-;_-@_-"/>
    <numFmt numFmtId="176" formatCode="#.##"/>
    <numFmt numFmtId="177" formatCode="#"/>
    <numFmt numFmtId="178" formatCode="#.###"/>
    <numFmt numFmtId="179" formatCode="0.0%"/>
  </numFmts>
  <fonts count="69">
    <font>
      <sz val="11"/>
      <color theme="1"/>
      <name val="Calibri"/>
      <family val="2"/>
    </font>
    <font>
      <sz val="11"/>
      <color indexed="8"/>
      <name val="Arial"/>
      <family val="2"/>
    </font>
    <font>
      <sz val="11"/>
      <name val="Times New Roman"/>
      <family val="1"/>
    </font>
    <font>
      <b/>
      <sz val="11"/>
      <name val="Times New Roman"/>
      <family val="1"/>
    </font>
    <font>
      <i/>
      <sz val="12"/>
      <color indexed="8"/>
      <name val="Times New Roman"/>
      <family val="1"/>
    </font>
    <font>
      <sz val="10"/>
      <name val="Arial"/>
      <family val="2"/>
    </font>
    <font>
      <sz val="13"/>
      <name val=".VnTime"/>
      <family val="2"/>
    </font>
    <font>
      <sz val="11"/>
      <color indexed="8"/>
      <name val="Times New Roman"/>
      <family val="1"/>
    </font>
    <font>
      <sz val="11"/>
      <color indexed="10"/>
      <name val="Times New Roman"/>
      <family val="1"/>
    </font>
    <font>
      <sz val="12"/>
      <name val=".VnTime"/>
      <family val="2"/>
    </font>
    <font>
      <sz val="7"/>
      <name val="Times New Roman"/>
      <family val="1"/>
    </font>
    <font>
      <b/>
      <sz val="11"/>
      <color indexed="8"/>
      <name val="Times New Roman"/>
      <family val="1"/>
    </font>
    <font>
      <b/>
      <sz val="11"/>
      <color indexed="10"/>
      <name val="Times New Roman"/>
      <family val="1"/>
    </font>
    <font>
      <b/>
      <sz val="13"/>
      <color indexed="8"/>
      <name val="Times New Roman"/>
      <family val="1"/>
    </font>
    <font>
      <b/>
      <sz val="12"/>
      <name val="Times New Roman"/>
      <family val="1"/>
    </font>
    <font>
      <b/>
      <i/>
      <sz val="11"/>
      <color indexed="8"/>
      <name val="Times New Roman"/>
      <family val="1"/>
    </font>
    <font>
      <i/>
      <sz val="13"/>
      <color indexed="8"/>
      <name val="Times New Roman"/>
      <family val="1"/>
    </font>
    <font>
      <i/>
      <sz val="11"/>
      <color indexed="8"/>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8"/>
      <name val="times new roman"/>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i/>
      <sz val="12"/>
      <color indexed="8"/>
      <name val="Times New Roman"/>
      <family val="1"/>
    </font>
    <font>
      <sz val="12"/>
      <color indexed="8"/>
      <name val="Times New Roman"/>
      <family val="1"/>
    </font>
    <font>
      <b/>
      <sz val="7"/>
      <color indexed="8"/>
      <name val="Cambria"/>
      <family val="1"/>
    </font>
    <font>
      <sz val="7"/>
      <name val="Cambria"/>
      <family val="1"/>
    </font>
    <font>
      <b/>
      <sz val="7"/>
      <name val="Cambria"/>
      <family val="1"/>
    </font>
    <font>
      <i/>
      <sz val="7"/>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
      <i/>
      <sz val="12"/>
      <color rgb="FF000000"/>
      <name val="Times New Roman"/>
      <family val="1"/>
    </font>
    <font>
      <b/>
      <i/>
      <sz val="12"/>
      <color rgb="FF000000"/>
      <name val="Times New Roman"/>
      <family val="1"/>
    </font>
    <font>
      <sz val="12"/>
      <color rgb="FF000000"/>
      <name val="Times New Roman"/>
      <family val="1"/>
    </font>
    <font>
      <b/>
      <sz val="7"/>
      <color rgb="FF000000"/>
      <name val="Cambria"/>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bottom/>
    </border>
    <border>
      <left style="thin"/>
      <right style="double"/>
      <top style="thin"/>
      <bottom style="thin"/>
    </border>
    <border>
      <left style="double"/>
      <right style="thin"/>
      <top style="hair"/>
      <bottom style="hair"/>
    </border>
    <border>
      <left style="thin"/>
      <right style="thin"/>
      <top/>
      <bottom style="hair"/>
    </border>
    <border>
      <left style="thin"/>
      <right style="double"/>
      <top/>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thin"/>
      <right style="thin"/>
      <top style="thin"/>
      <bottom/>
    </border>
    <border>
      <left style="double"/>
      <right style="thin"/>
      <top/>
      <bottom style="hair"/>
    </border>
    <border>
      <left style="thin"/>
      <right style="thin"/>
      <top style="double"/>
      <bottom style="hair"/>
    </border>
    <border>
      <left style="thin"/>
      <right style="double"/>
      <top style="double"/>
      <bottom style="hair"/>
    </border>
    <border>
      <left style="thin"/>
      <right style="double"/>
      <top style="hair"/>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double"/>
      <right style="thin"/>
      <top style="double"/>
      <bottom style="hair"/>
    </border>
    <border>
      <left style="thin"/>
      <right style="thin"/>
      <top style="double"/>
      <bottom/>
    </border>
    <border>
      <left style="thin"/>
      <right/>
      <top style="double"/>
      <bottom/>
    </border>
    <border>
      <left/>
      <right/>
      <top style="double"/>
      <bottom/>
    </border>
    <border>
      <left/>
      <right style="thin"/>
      <top style="double"/>
      <bottom/>
    </border>
    <border>
      <left style="thin"/>
      <right/>
      <top/>
      <bottom/>
    </border>
    <border>
      <left/>
      <right style="thin"/>
      <top/>
      <bottom/>
    </border>
    <border>
      <left/>
      <right style="double"/>
      <top style="double"/>
      <bottom/>
    </border>
    <border>
      <left/>
      <right style="double"/>
      <top/>
      <bottom/>
    </border>
    <border>
      <left style="thin"/>
      <right style="double"/>
      <top style="thin"/>
      <bottom/>
    </border>
    <border>
      <left style="double"/>
      <right style="thin"/>
      <top style="hair"/>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4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0" fontId="6" fillId="0" borderId="0">
      <alignment/>
      <protection/>
    </xf>
    <xf numFmtId="3" fontId="9"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4">
    <xf numFmtId="0" fontId="0" fillId="0" borderId="0" xfId="0" applyFont="1" applyAlignment="1">
      <alignment/>
    </xf>
    <xf numFmtId="0" fontId="63" fillId="0" borderId="0" xfId="0" applyFont="1" applyAlignment="1">
      <alignment horizontal="right" vertical="center"/>
    </xf>
    <xf numFmtId="0" fontId="64" fillId="0" borderId="0" xfId="0" applyFont="1" applyAlignment="1">
      <alignment horizontal="right" vertical="center"/>
    </xf>
    <xf numFmtId="0" fontId="65" fillId="0" borderId="0" xfId="0" applyFont="1" applyAlignment="1">
      <alignment horizontal="left" vertical="center"/>
    </xf>
    <xf numFmtId="0" fontId="66"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vertical="center" wrapText="1"/>
    </xf>
    <xf numFmtId="0" fontId="66" fillId="0" borderId="10" xfId="0" applyFont="1" applyBorder="1" applyAlignment="1">
      <alignment vertical="center" wrapText="1"/>
    </xf>
    <xf numFmtId="0" fontId="64" fillId="0" borderId="10" xfId="0" applyFont="1" applyBorder="1" applyAlignment="1">
      <alignment vertical="center" wrapText="1"/>
    </xf>
    <xf numFmtId="0" fontId="0" fillId="0" borderId="0" xfId="0" applyAlignment="1">
      <alignment wrapText="1"/>
    </xf>
    <xf numFmtId="0" fontId="0" fillId="0" borderId="0" xfId="0" applyFont="1" applyAlignment="1">
      <alignment/>
    </xf>
    <xf numFmtId="0" fontId="66" fillId="0" borderId="11" xfId="0" applyFont="1" applyBorder="1" applyAlignment="1">
      <alignment vertical="center" wrapText="1"/>
    </xf>
    <xf numFmtId="0" fontId="66" fillId="0" borderId="12" xfId="0" applyFont="1" applyBorder="1" applyAlignment="1">
      <alignmen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vertical="center" wrapText="1"/>
    </xf>
    <xf numFmtId="0" fontId="2" fillId="33" borderId="12" xfId="0" applyFont="1" applyFill="1" applyBorder="1" applyAlignment="1">
      <alignment vertical="center" wrapText="1"/>
    </xf>
    <xf numFmtId="0" fontId="2" fillId="33" borderId="12" xfId="0" applyFont="1" applyFill="1" applyBorder="1" applyAlignment="1">
      <alignment horizontal="center" vertical="center" wrapText="1"/>
    </xf>
    <xf numFmtId="9" fontId="2" fillId="33" borderId="11" xfId="62" applyFont="1" applyFill="1" applyBorder="1" applyAlignment="1">
      <alignment horizontal="right" vertical="center" wrapText="1"/>
    </xf>
    <xf numFmtId="0" fontId="2" fillId="33" borderId="13" xfId="0" applyFont="1" applyFill="1" applyBorder="1" applyAlignment="1">
      <alignment horizontal="right" vertical="center" wrapText="1"/>
    </xf>
    <xf numFmtId="3" fontId="2" fillId="33" borderId="11" xfId="0" applyNumberFormat="1" applyFont="1" applyFill="1" applyBorder="1" applyAlignment="1">
      <alignment horizontal="right" vertical="center" wrapText="1"/>
    </xf>
    <xf numFmtId="3" fontId="3" fillId="33" borderId="11" xfId="0" applyNumberFormat="1" applyFont="1" applyFill="1" applyBorder="1" applyAlignment="1">
      <alignment horizontal="right" vertical="center" wrapText="1"/>
    </xf>
    <xf numFmtId="3" fontId="2" fillId="33" borderId="12" xfId="0" applyNumberFormat="1" applyFont="1" applyFill="1" applyBorder="1" applyAlignment="1">
      <alignment horizontal="right" vertical="center" wrapText="1"/>
    </xf>
    <xf numFmtId="0" fontId="3" fillId="33" borderId="10" xfId="0" applyFont="1" applyFill="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vertical="center" wrapText="1"/>
    </xf>
    <xf numFmtId="0" fontId="3" fillId="33" borderId="14" xfId="0" applyFont="1" applyFill="1" applyBorder="1" applyAlignment="1">
      <alignment horizontal="center" vertical="center" wrapText="1"/>
    </xf>
    <xf numFmtId="9" fontId="3" fillId="33" borderId="11" xfId="62" applyFont="1" applyFill="1" applyBorder="1" applyAlignment="1">
      <alignment horizontal="right" vertical="center" wrapText="1"/>
    </xf>
    <xf numFmtId="9" fontId="63" fillId="0" borderId="0" xfId="62" applyFont="1" applyAlignment="1">
      <alignment horizontal="right" vertical="center"/>
    </xf>
    <xf numFmtId="9" fontId="64" fillId="0" borderId="0" xfId="62" applyFont="1" applyAlignment="1">
      <alignment horizontal="right" vertical="center"/>
    </xf>
    <xf numFmtId="9" fontId="3" fillId="33" borderId="14" xfId="62" applyFont="1" applyFill="1" applyBorder="1" applyAlignment="1">
      <alignment horizontal="center" vertical="center" wrapText="1"/>
    </xf>
    <xf numFmtId="9" fontId="2" fillId="33" borderId="12" xfId="62" applyFont="1" applyFill="1" applyBorder="1" applyAlignment="1">
      <alignment horizontal="right" vertical="center" wrapText="1"/>
    </xf>
    <xf numFmtId="9" fontId="0" fillId="0" borderId="0" xfId="62" applyFont="1" applyAlignment="1">
      <alignment/>
    </xf>
    <xf numFmtId="1" fontId="63" fillId="0" borderId="10" xfId="62" applyNumberFormat="1" applyFont="1" applyBorder="1" applyAlignment="1">
      <alignment horizontal="center" vertical="center" wrapText="1"/>
    </xf>
    <xf numFmtId="3" fontId="66" fillId="0" borderId="10" xfId="0" applyNumberFormat="1" applyFont="1" applyBorder="1" applyAlignment="1">
      <alignment horizontal="center" vertical="center" wrapText="1"/>
    </xf>
    <xf numFmtId="3" fontId="0" fillId="0" borderId="0" xfId="0" applyNumberFormat="1" applyAlignment="1">
      <alignment/>
    </xf>
    <xf numFmtId="3"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3" fontId="3" fillId="0" borderId="10"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2" fillId="0" borderId="16" xfId="0" applyNumberFormat="1" applyFont="1" applyBorder="1" applyAlignment="1">
      <alignment horizontal="center"/>
    </xf>
    <xf numFmtId="3" fontId="2" fillId="0" borderId="11" xfId="0" applyNumberFormat="1" applyFont="1" applyBorder="1" applyAlignment="1">
      <alignment/>
    </xf>
    <xf numFmtId="3" fontId="2" fillId="0" borderId="17" xfId="0" applyNumberFormat="1" applyFont="1" applyBorder="1" applyAlignment="1">
      <alignment/>
    </xf>
    <xf numFmtId="3" fontId="7" fillId="0" borderId="17" xfId="0" applyNumberFormat="1" applyFont="1" applyBorder="1" applyAlignment="1">
      <alignment/>
    </xf>
    <xf numFmtId="3" fontId="2" fillId="0" borderId="18" xfId="0" applyNumberFormat="1" applyFont="1" applyBorder="1" applyAlignment="1">
      <alignment/>
    </xf>
    <xf numFmtId="3" fontId="7" fillId="0" borderId="11" xfId="0" applyNumberFormat="1" applyFont="1" applyBorder="1" applyAlignment="1">
      <alignment/>
    </xf>
    <xf numFmtId="3" fontId="2" fillId="0" borderId="19" xfId="0" applyNumberFormat="1" applyFont="1" applyBorder="1" applyAlignment="1">
      <alignment/>
    </xf>
    <xf numFmtId="3" fontId="7" fillId="0" borderId="16" xfId="0" applyNumberFormat="1" applyFont="1" applyBorder="1" applyAlignment="1">
      <alignment horizontal="center"/>
    </xf>
    <xf numFmtId="3" fontId="8" fillId="0" borderId="11" xfId="0" applyNumberFormat="1" applyFont="1" applyBorder="1" applyAlignment="1">
      <alignment/>
    </xf>
    <xf numFmtId="3" fontId="2" fillId="0" borderId="20" xfId="0" applyNumberFormat="1" applyFont="1" applyBorder="1" applyAlignment="1">
      <alignment/>
    </xf>
    <xf numFmtId="3" fontId="3" fillId="0" borderId="21" xfId="0" applyNumberFormat="1" applyFont="1" applyBorder="1" applyAlignment="1">
      <alignment horizontal="center"/>
    </xf>
    <xf numFmtId="3" fontId="3" fillId="0" borderId="21" xfId="0" applyNumberFormat="1" applyFont="1" applyBorder="1" applyAlignment="1">
      <alignment/>
    </xf>
    <xf numFmtId="3" fontId="3" fillId="0" borderId="22" xfId="0" applyNumberFormat="1" applyFont="1" applyBorder="1" applyAlignment="1">
      <alignment/>
    </xf>
    <xf numFmtId="0" fontId="63" fillId="0" borderId="0" xfId="0" applyFont="1" applyAlignment="1">
      <alignment vertical="center"/>
    </xf>
    <xf numFmtId="0" fontId="67" fillId="0" borderId="10" xfId="0" applyFont="1" applyBorder="1" applyAlignment="1">
      <alignment horizontal="center" vertical="center" wrapText="1"/>
    </xf>
    <xf numFmtId="3" fontId="42" fillId="34" borderId="10" xfId="0" applyNumberFormat="1" applyFont="1" applyFill="1" applyBorder="1" applyAlignment="1" applyProtection="1">
      <alignment horizontal="center" vertical="center"/>
      <protection locked="0"/>
    </xf>
    <xf numFmtId="3" fontId="42" fillId="34" borderId="23" xfId="0" applyNumberFormat="1" applyFont="1" applyFill="1" applyBorder="1" applyAlignment="1" applyProtection="1">
      <alignment horizontal="center" vertical="center" wrapText="1"/>
      <protection locked="0"/>
    </xf>
    <xf numFmtId="3" fontId="42" fillId="34" borderId="14" xfId="0" applyNumberFormat="1" applyFont="1" applyFill="1" applyBorder="1" applyAlignment="1" applyProtection="1">
      <alignment horizontal="center" vertical="center" wrapText="1"/>
      <protection locked="0"/>
    </xf>
    <xf numFmtId="3" fontId="43" fillId="34" borderId="10" xfId="59" applyNumberFormat="1" applyFont="1" applyFill="1" applyBorder="1" applyAlignment="1" applyProtection="1">
      <alignment horizontal="center"/>
      <protection locked="0"/>
    </xf>
    <xf numFmtId="0" fontId="67" fillId="0" borderId="10" xfId="0" applyFont="1" applyBorder="1" applyAlignment="1">
      <alignment vertical="center" wrapText="1"/>
    </xf>
    <xf numFmtId="3" fontId="43" fillId="34" borderId="10" xfId="59" applyNumberFormat="1" applyFont="1" applyFill="1" applyBorder="1" applyAlignment="1" applyProtection="1">
      <alignment/>
      <protection locked="0"/>
    </xf>
    <xf numFmtId="3" fontId="43" fillId="34" borderId="17" xfId="59" applyNumberFormat="1" applyFont="1" applyFill="1" applyBorder="1" applyAlignment="1" applyProtection="1">
      <alignment horizontal="center"/>
      <protection locked="0"/>
    </xf>
    <xf numFmtId="3" fontId="43" fillId="34" borderId="17" xfId="59" applyNumberFormat="1" applyFont="1" applyFill="1" applyBorder="1" applyAlignment="1" applyProtection="1">
      <alignment/>
      <protection locked="0"/>
    </xf>
    <xf numFmtId="3" fontId="42" fillId="34" borderId="11" xfId="59" applyNumberFormat="1" applyFont="1" applyFill="1" applyBorder="1" applyAlignment="1" applyProtection="1">
      <alignment horizontal="center"/>
      <protection locked="0"/>
    </xf>
    <xf numFmtId="3" fontId="42" fillId="34" borderId="11" xfId="59" applyNumberFormat="1" applyFont="1" applyFill="1" applyBorder="1" applyAlignment="1" applyProtection="1">
      <alignment/>
      <protection locked="0"/>
    </xf>
    <xf numFmtId="3" fontId="44" fillId="34" borderId="11" xfId="59" applyNumberFormat="1" applyFont="1" applyFill="1" applyBorder="1" applyAlignment="1" applyProtection="1">
      <alignment horizontal="center"/>
      <protection locked="0"/>
    </xf>
    <xf numFmtId="3" fontId="44" fillId="34" borderId="11" xfId="59" applyNumberFormat="1" applyFont="1" applyFill="1" applyBorder="1" applyAlignment="1" applyProtection="1" quotePrefix="1">
      <alignment/>
      <protection locked="0"/>
    </xf>
    <xf numFmtId="3" fontId="44" fillId="34" borderId="11" xfId="59" applyNumberFormat="1" applyFont="1" applyFill="1" applyBorder="1" applyAlignment="1" applyProtection="1">
      <alignment/>
      <protection locked="0"/>
    </xf>
    <xf numFmtId="0" fontId="44" fillId="34" borderId="11" xfId="0" applyFont="1" applyFill="1" applyBorder="1" applyAlignment="1" quotePrefix="1">
      <alignment horizontal="left" vertical="center" wrapText="1"/>
    </xf>
    <xf numFmtId="3" fontId="43" fillId="34" borderId="11" xfId="59" applyNumberFormat="1" applyFont="1" applyFill="1" applyBorder="1" applyAlignment="1" applyProtection="1">
      <alignment horizontal="center"/>
      <protection locked="0"/>
    </xf>
    <xf numFmtId="3" fontId="43" fillId="34" borderId="11" xfId="59" applyNumberFormat="1" applyFont="1" applyFill="1" applyBorder="1" applyAlignment="1" applyProtection="1">
      <alignment/>
      <protection locked="0"/>
    </xf>
    <xf numFmtId="3" fontId="42" fillId="34" borderId="11" xfId="59" applyNumberFormat="1" applyFont="1" applyFill="1" applyBorder="1" applyAlignment="1" applyProtection="1">
      <alignment wrapText="1"/>
      <protection locked="0"/>
    </xf>
    <xf numFmtId="3" fontId="43" fillId="34" borderId="11" xfId="59" applyNumberFormat="1" applyFont="1" applyFill="1" applyBorder="1" applyAlignment="1" applyProtection="1">
      <alignment wrapText="1"/>
      <protection locked="0"/>
    </xf>
    <xf numFmtId="3" fontId="43" fillId="34" borderId="11" xfId="0" applyNumberFormat="1" applyFont="1" applyFill="1" applyBorder="1" applyAlignment="1">
      <alignment/>
    </xf>
    <xf numFmtId="3" fontId="42" fillId="34" borderId="12" xfId="59" applyNumberFormat="1" applyFont="1" applyFill="1" applyBorder="1" applyAlignment="1" applyProtection="1">
      <alignment horizontal="center"/>
      <protection locked="0"/>
    </xf>
    <xf numFmtId="3" fontId="42" fillId="34" borderId="12" xfId="59" applyNumberFormat="1" applyFont="1" applyFill="1" applyBorder="1" applyAlignment="1" applyProtection="1">
      <alignment/>
      <protection locked="0"/>
    </xf>
    <xf numFmtId="0" fontId="63" fillId="0" borderId="13" xfId="0" applyFont="1" applyBorder="1" applyAlignment="1">
      <alignment horizontal="center" vertical="center" wrapText="1"/>
    </xf>
    <xf numFmtId="9" fontId="63" fillId="0" borderId="13" xfId="62" applyFont="1" applyBorder="1" applyAlignment="1">
      <alignment horizontal="center"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vertical="center" wrapText="1"/>
    </xf>
    <xf numFmtId="3" fontId="2" fillId="33" borderId="0" xfId="0" applyNumberFormat="1" applyFont="1" applyFill="1" applyBorder="1" applyAlignment="1">
      <alignment horizontal="right" vertical="center" wrapText="1"/>
    </xf>
    <xf numFmtId="9" fontId="2" fillId="33" borderId="0" xfId="62" applyFont="1" applyFill="1" applyBorder="1" applyAlignment="1">
      <alignment horizontal="right" vertical="center" wrapText="1"/>
    </xf>
    <xf numFmtId="49" fontId="11" fillId="0" borderId="12" xfId="0" applyNumberFormat="1" applyFont="1" applyFill="1" applyBorder="1" applyAlignment="1">
      <alignment horizontal="center" vertical="center"/>
    </xf>
    <xf numFmtId="3" fontId="3" fillId="0" borderId="12" xfId="0" applyNumberFormat="1" applyFont="1" applyFill="1" applyBorder="1" applyAlignment="1">
      <alignment horizontal="center"/>
    </xf>
    <xf numFmtId="3" fontId="12" fillId="0" borderId="24" xfId="0" applyNumberFormat="1" applyFont="1" applyFill="1" applyBorder="1" applyAlignment="1">
      <alignment horizontal="center" vertical="center"/>
    </xf>
    <xf numFmtId="3" fontId="12" fillId="0" borderId="17" xfId="0" applyNumberFormat="1" applyFont="1" applyFill="1" applyBorder="1" applyAlignment="1">
      <alignment horizontal="center" vertical="center"/>
    </xf>
    <xf numFmtId="3" fontId="12" fillId="0" borderId="17" xfId="0" applyNumberFormat="1" applyFont="1" applyFill="1" applyBorder="1" applyAlignment="1" quotePrefix="1">
      <alignment vertical="center"/>
    </xf>
    <xf numFmtId="3" fontId="12" fillId="0" borderId="11" xfId="0" applyNumberFormat="1" applyFont="1" applyFill="1" applyBorder="1" applyAlignment="1" quotePrefix="1">
      <alignment vertical="center"/>
    </xf>
    <xf numFmtId="3" fontId="12" fillId="0" borderId="19" xfId="0" applyNumberFormat="1" applyFont="1" applyFill="1" applyBorder="1" applyAlignment="1" quotePrefix="1">
      <alignment vertical="center"/>
    </xf>
    <xf numFmtId="3" fontId="12" fillId="0" borderId="16" xfId="0" applyNumberFormat="1" applyFont="1" applyFill="1" applyBorder="1" applyAlignment="1">
      <alignment horizontal="center" vertical="center"/>
    </xf>
    <xf numFmtId="3" fontId="12" fillId="0" borderId="11" xfId="0" applyNumberFormat="1" applyFont="1" applyFill="1" applyBorder="1" applyAlignment="1">
      <alignment vertical="center"/>
    </xf>
    <xf numFmtId="3" fontId="12" fillId="0" borderId="11" xfId="0" applyNumberFormat="1" applyFont="1" applyFill="1" applyBorder="1" applyAlignment="1">
      <alignment/>
    </xf>
    <xf numFmtId="3" fontId="12" fillId="0" borderId="19" xfId="0" applyNumberFormat="1" applyFont="1" applyFill="1" applyBorder="1" applyAlignment="1">
      <alignment/>
    </xf>
    <xf numFmtId="3" fontId="11" fillId="0" borderId="16" xfId="0" applyNumberFormat="1" applyFont="1" applyFill="1" applyBorder="1" applyAlignment="1">
      <alignment horizontal="center"/>
    </xf>
    <xf numFmtId="0" fontId="11" fillId="0" borderId="11" xfId="0" applyFont="1" applyFill="1" applyBorder="1" applyAlignment="1">
      <alignment/>
    </xf>
    <xf numFmtId="3" fontId="11" fillId="0" borderId="11" xfId="0" applyNumberFormat="1" applyFont="1" applyFill="1" applyBorder="1" applyAlignment="1">
      <alignment/>
    </xf>
    <xf numFmtId="3" fontId="11" fillId="0" borderId="19" xfId="0" applyNumberFormat="1" applyFont="1" applyFill="1" applyBorder="1" applyAlignment="1">
      <alignment/>
    </xf>
    <xf numFmtId="3" fontId="7" fillId="0" borderId="16" xfId="0" applyNumberFormat="1" applyFont="1" applyFill="1" applyBorder="1" applyAlignment="1">
      <alignment horizontal="center"/>
    </xf>
    <xf numFmtId="3" fontId="7" fillId="0" borderId="11" xfId="0" applyNumberFormat="1" applyFont="1" applyFill="1" applyBorder="1" applyAlignment="1">
      <alignment/>
    </xf>
    <xf numFmtId="3" fontId="7" fillId="0" borderId="11" xfId="0" applyNumberFormat="1" applyFont="1" applyFill="1" applyBorder="1" applyAlignment="1">
      <alignment/>
    </xf>
    <xf numFmtId="3" fontId="7" fillId="0" borderId="19" xfId="0" applyNumberFormat="1" applyFont="1" applyFill="1" applyBorder="1" applyAlignment="1">
      <alignment/>
    </xf>
    <xf numFmtId="176" fontId="7" fillId="0" borderId="16" xfId="0" applyNumberFormat="1" applyFont="1" applyFill="1" applyBorder="1" applyAlignment="1">
      <alignment horizontal="center"/>
    </xf>
    <xf numFmtId="3" fontId="68" fillId="0" borderId="16" xfId="0" applyNumberFormat="1" applyFont="1" applyFill="1" applyBorder="1" applyAlignment="1">
      <alignment horizontal="center"/>
    </xf>
    <xf numFmtId="3" fontId="68" fillId="0" borderId="11" xfId="0" applyNumberFormat="1" applyFont="1" applyFill="1" applyBorder="1" applyAlignment="1">
      <alignment/>
    </xf>
    <xf numFmtId="3" fontId="68" fillId="0" borderId="11" xfId="0" applyNumberFormat="1" applyFont="1" applyFill="1" applyBorder="1" applyAlignment="1">
      <alignment/>
    </xf>
    <xf numFmtId="3" fontId="68" fillId="0" borderId="19" xfId="0" applyNumberFormat="1" applyFont="1" applyFill="1" applyBorder="1" applyAlignment="1">
      <alignment/>
    </xf>
    <xf numFmtId="176" fontId="68" fillId="0" borderId="16" xfId="0" applyNumberFormat="1" applyFont="1" applyFill="1" applyBorder="1" applyAlignment="1">
      <alignment horizontal="center"/>
    </xf>
    <xf numFmtId="177" fontId="68" fillId="0" borderId="16" xfId="0" applyNumberFormat="1" applyFont="1" applyFill="1" applyBorder="1" applyAlignment="1">
      <alignment horizontal="center"/>
    </xf>
    <xf numFmtId="178" fontId="68" fillId="0" borderId="16" xfId="0" applyNumberFormat="1" applyFont="1" applyFill="1" applyBorder="1" applyAlignment="1">
      <alignment horizontal="center"/>
    </xf>
    <xf numFmtId="3" fontId="11" fillId="0" borderId="16" xfId="0" applyNumberFormat="1" applyFont="1" applyFill="1" applyBorder="1" applyAlignment="1">
      <alignment horizontal="center"/>
    </xf>
    <xf numFmtId="3" fontId="11" fillId="0" borderId="11" xfId="0" applyNumberFormat="1" applyFont="1" applyFill="1" applyBorder="1" applyAlignment="1">
      <alignment/>
    </xf>
    <xf numFmtId="3" fontId="11" fillId="0" borderId="11" xfId="0" applyNumberFormat="1" applyFont="1" applyFill="1" applyBorder="1" applyAlignment="1">
      <alignment/>
    </xf>
    <xf numFmtId="3" fontId="11" fillId="0" borderId="19" xfId="0" applyNumberFormat="1" applyFont="1" applyFill="1" applyBorder="1" applyAlignment="1">
      <alignment/>
    </xf>
    <xf numFmtId="3" fontId="13" fillId="0" borderId="11" xfId="0" applyNumberFormat="1" applyFont="1" applyFill="1" applyBorder="1" applyAlignment="1">
      <alignment vertical="center" wrapText="1"/>
    </xf>
    <xf numFmtId="3" fontId="12" fillId="0" borderId="16" xfId="0" applyNumberFormat="1" applyFont="1" applyFill="1" applyBorder="1" applyAlignment="1">
      <alignment horizontal="center"/>
    </xf>
    <xf numFmtId="3" fontId="12" fillId="0" borderId="11" xfId="0" applyNumberFormat="1" applyFont="1" applyFill="1" applyBorder="1" applyAlignment="1">
      <alignment/>
    </xf>
    <xf numFmtId="3" fontId="12" fillId="0" borderId="19" xfId="0" applyNumberFormat="1" applyFont="1" applyFill="1" applyBorder="1" applyAlignment="1">
      <alignment/>
    </xf>
    <xf numFmtId="3" fontId="11" fillId="0" borderId="11" xfId="0" applyNumberFormat="1" applyFont="1" applyFill="1" applyBorder="1" applyAlignment="1">
      <alignment/>
    </xf>
    <xf numFmtId="3" fontId="11" fillId="0" borderId="19" xfId="0" applyNumberFormat="1" applyFont="1" applyFill="1" applyBorder="1" applyAlignment="1">
      <alignment/>
    </xf>
    <xf numFmtId="3" fontId="2" fillId="0" borderId="16" xfId="0" applyNumberFormat="1" applyFont="1" applyFill="1" applyBorder="1" applyAlignment="1">
      <alignment horizontal="center"/>
    </xf>
    <xf numFmtId="3" fontId="7" fillId="0" borderId="11" xfId="0" applyNumberFormat="1" applyFont="1" applyFill="1" applyBorder="1" applyAlignment="1">
      <alignment/>
    </xf>
    <xf numFmtId="3" fontId="7" fillId="0" borderId="19" xfId="0" applyNumberFormat="1" applyFont="1" applyFill="1" applyBorder="1" applyAlignment="1">
      <alignment/>
    </xf>
    <xf numFmtId="3" fontId="7" fillId="0" borderId="11" xfId="0" applyNumberFormat="1" applyFont="1" applyFill="1" applyBorder="1" applyAlignment="1">
      <alignment vertical="center"/>
    </xf>
    <xf numFmtId="3" fontId="2" fillId="0" borderId="11" xfId="0" applyNumberFormat="1" applyFont="1" applyFill="1" applyBorder="1" applyAlignment="1">
      <alignment/>
    </xf>
    <xf numFmtId="3" fontId="7" fillId="0" borderId="16" xfId="0" applyNumberFormat="1" applyFont="1" applyFill="1" applyBorder="1" applyAlignment="1">
      <alignment horizontal="center" vertical="center"/>
    </xf>
    <xf numFmtId="3" fontId="2" fillId="0" borderId="11" xfId="0" applyNumberFormat="1" applyFont="1" applyFill="1" applyBorder="1" applyAlignment="1">
      <alignment wrapText="1"/>
    </xf>
    <xf numFmtId="3" fontId="7" fillId="0" borderId="19" xfId="0" applyNumberFormat="1" applyFont="1" applyFill="1" applyBorder="1" applyAlignment="1">
      <alignment vertical="center"/>
    </xf>
    <xf numFmtId="3" fontId="11" fillId="0" borderId="16" xfId="0" applyNumberFormat="1" applyFont="1" applyFill="1" applyBorder="1" applyAlignment="1">
      <alignment horizontal="center" vertical="center"/>
    </xf>
    <xf numFmtId="3" fontId="14" fillId="0" borderId="11" xfId="0" applyNumberFormat="1" applyFont="1" applyFill="1" applyBorder="1" applyAlignment="1">
      <alignment vertical="center" wrapText="1"/>
    </xf>
    <xf numFmtId="3" fontId="15" fillId="0" borderId="11" xfId="0" applyNumberFormat="1" applyFont="1" applyFill="1" applyBorder="1" applyAlignment="1">
      <alignment vertical="center"/>
    </xf>
    <xf numFmtId="3" fontId="15" fillId="0" borderId="19" xfId="0" applyNumberFormat="1" applyFont="1" applyFill="1" applyBorder="1" applyAlignment="1">
      <alignment vertical="center"/>
    </xf>
    <xf numFmtId="3" fontId="3" fillId="0" borderId="11" xfId="0" applyNumberFormat="1" applyFont="1" applyFill="1" applyBorder="1" applyAlignment="1">
      <alignment wrapText="1"/>
    </xf>
    <xf numFmtId="3" fontId="11" fillId="0" borderId="11" xfId="0" applyNumberFormat="1" applyFont="1" applyFill="1" applyBorder="1" applyAlignment="1">
      <alignment vertical="center"/>
    </xf>
    <xf numFmtId="3" fontId="11" fillId="0" borderId="19" xfId="0" applyNumberFormat="1" applyFont="1" applyFill="1" applyBorder="1" applyAlignment="1">
      <alignment vertical="center"/>
    </xf>
    <xf numFmtId="3" fontId="3" fillId="0" borderId="16" xfId="0" applyNumberFormat="1" applyFont="1" applyFill="1" applyBorder="1" applyAlignment="1">
      <alignment horizontal="center"/>
    </xf>
    <xf numFmtId="3" fontId="11" fillId="0" borderId="11" xfId="0" applyNumberFormat="1" applyFont="1" applyFill="1" applyBorder="1" applyAlignment="1">
      <alignment vertical="center"/>
    </xf>
    <xf numFmtId="3" fontId="11" fillId="0" borderId="11" xfId="0" applyNumberFormat="1" applyFont="1" applyFill="1" applyBorder="1" applyAlignment="1">
      <alignment vertical="center" wrapText="1"/>
    </xf>
    <xf numFmtId="3" fontId="11" fillId="0" borderId="19" xfId="0" applyNumberFormat="1" applyFont="1" applyFill="1" applyBorder="1" applyAlignment="1">
      <alignment vertical="center"/>
    </xf>
    <xf numFmtId="3" fontId="11" fillId="0" borderId="16" xfId="0" applyNumberFormat="1" applyFont="1" applyFill="1" applyBorder="1" applyAlignment="1">
      <alignment horizontal="center" vertical="center"/>
    </xf>
    <xf numFmtId="3" fontId="16" fillId="0" borderId="11" xfId="0" applyNumberFormat="1" applyFont="1" applyFill="1" applyBorder="1" applyAlignment="1">
      <alignment vertical="center" wrapText="1"/>
    </xf>
    <xf numFmtId="3" fontId="17" fillId="0" borderId="11" xfId="0" applyNumberFormat="1" applyFont="1" applyFill="1" applyBorder="1" applyAlignment="1">
      <alignment vertical="center"/>
    </xf>
    <xf numFmtId="3" fontId="17" fillId="0" borderId="19" xfId="0" applyNumberFormat="1" applyFont="1" applyFill="1" applyBorder="1" applyAlignment="1">
      <alignment vertical="center"/>
    </xf>
    <xf numFmtId="3" fontId="11" fillId="0" borderId="20" xfId="0" applyNumberFormat="1" applyFont="1" applyFill="1" applyBorder="1" applyAlignment="1">
      <alignment horizontal="center" vertical="center"/>
    </xf>
    <xf numFmtId="3" fontId="16" fillId="0" borderId="21" xfId="0" applyNumberFormat="1" applyFont="1" applyFill="1" applyBorder="1" applyAlignment="1">
      <alignment vertical="center" wrapText="1"/>
    </xf>
    <xf numFmtId="3" fontId="17" fillId="0" borderId="21" xfId="0" applyNumberFormat="1" applyFont="1" applyFill="1" applyBorder="1" applyAlignment="1">
      <alignment vertical="center"/>
    </xf>
    <xf numFmtId="3" fontId="17" fillId="0" borderId="22" xfId="0" applyNumberFormat="1" applyFont="1" applyFill="1" applyBorder="1" applyAlignment="1">
      <alignment vertical="center"/>
    </xf>
    <xf numFmtId="0" fontId="17" fillId="0" borderId="11" xfId="0" applyFont="1" applyFill="1" applyBorder="1" applyAlignment="1">
      <alignment/>
    </xf>
    <xf numFmtId="0" fontId="63" fillId="0" borderId="13" xfId="0" applyFont="1" applyBorder="1" applyAlignment="1">
      <alignment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3" fontId="63" fillId="0" borderId="13" xfId="0" applyNumberFormat="1" applyFont="1" applyBorder="1" applyAlignment="1">
      <alignment horizontal="center" vertical="center" wrapText="1"/>
    </xf>
    <xf numFmtId="3" fontId="63" fillId="0" borderId="13" xfId="0" applyNumberFormat="1" applyFont="1" applyBorder="1" applyAlignment="1">
      <alignment horizontal="center" vertical="center" wrapText="1"/>
    </xf>
    <xf numFmtId="3" fontId="66" fillId="0" borderId="11" xfId="0" applyNumberFormat="1" applyFont="1" applyBorder="1" applyAlignment="1">
      <alignment horizontal="center" vertical="center" wrapText="1"/>
    </xf>
    <xf numFmtId="3" fontId="66" fillId="0" borderId="11" xfId="0" applyNumberFormat="1" applyFont="1" applyBorder="1" applyAlignment="1">
      <alignment horizontal="center" vertical="center" wrapText="1"/>
    </xf>
    <xf numFmtId="3" fontId="66" fillId="0" borderId="12" xfId="0" applyNumberFormat="1" applyFont="1" applyBorder="1" applyAlignment="1">
      <alignment horizontal="center" vertical="center" wrapText="1"/>
    </xf>
    <xf numFmtId="3" fontId="66" fillId="0" borderId="12" xfId="0" applyNumberFormat="1" applyFont="1" applyBorder="1" applyAlignment="1">
      <alignment horizontal="center" vertical="center" wrapText="1"/>
    </xf>
    <xf numFmtId="3" fontId="11" fillId="0" borderId="25" xfId="0" applyNumberFormat="1" applyFont="1" applyFill="1" applyBorder="1" applyAlignment="1">
      <alignment horizontal="center" vertical="center"/>
    </xf>
    <xf numFmtId="3" fontId="3" fillId="0" borderId="25" xfId="0" applyNumberFormat="1" applyFont="1" applyFill="1" applyBorder="1" applyAlignment="1">
      <alignment horizontal="center"/>
    </xf>
    <xf numFmtId="3" fontId="3" fillId="0" borderId="26" xfId="0" applyNumberFormat="1" applyFont="1" applyFill="1" applyBorder="1" applyAlignment="1">
      <alignment horizontal="center"/>
    </xf>
    <xf numFmtId="3" fontId="3" fillId="0" borderId="27" xfId="0" applyNumberFormat="1" applyFont="1" applyFill="1" applyBorder="1" applyAlignment="1">
      <alignment horizontal="center"/>
    </xf>
    <xf numFmtId="0" fontId="63" fillId="0" borderId="0" xfId="0" applyFont="1" applyAlignment="1">
      <alignment horizontal="center" vertical="center" wrapText="1"/>
    </xf>
    <xf numFmtId="0" fontId="63" fillId="0" borderId="0" xfId="0" applyFont="1" applyAlignment="1">
      <alignment horizontal="center" vertical="center"/>
    </xf>
    <xf numFmtId="0" fontId="63" fillId="0" borderId="0" xfId="0" applyFont="1" applyBorder="1" applyAlignment="1">
      <alignment horizontal="center" vertical="center" wrapText="1"/>
    </xf>
    <xf numFmtId="0" fontId="63" fillId="0" borderId="0" xfId="0" applyFont="1" applyBorder="1" applyAlignment="1">
      <alignment vertical="center" wrapText="1"/>
    </xf>
    <xf numFmtId="3" fontId="66" fillId="0" borderId="0" xfId="0" applyNumberFormat="1" applyFont="1" applyBorder="1" applyAlignment="1">
      <alignment horizontal="center" vertical="center" wrapText="1"/>
    </xf>
    <xf numFmtId="0" fontId="3" fillId="33" borderId="23"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18" fillId="0" borderId="0" xfId="0" applyFont="1" applyAlignment="1">
      <alignment horizontal="center" vertical="center" wrapText="1"/>
    </xf>
    <xf numFmtId="0" fontId="63" fillId="0" borderId="10" xfId="0" applyFont="1" applyBorder="1" applyAlignment="1">
      <alignment horizontal="center" vertical="center" wrapText="1"/>
    </xf>
    <xf numFmtId="0" fontId="64" fillId="0" borderId="0" xfId="0" applyFont="1" applyAlignment="1">
      <alignment horizontal="left" vertic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18" fillId="0" borderId="0" xfId="0" applyFont="1" applyAlignment="1">
      <alignment horizontal="left" vertical="center" wrapText="1"/>
    </xf>
    <xf numFmtId="0" fontId="67" fillId="0" borderId="10"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3" fontId="3" fillId="0" borderId="32"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25"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3" fillId="0" borderId="33"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34"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3" fontId="3" fillId="0" borderId="36" xfId="0" applyNumberFormat="1" applyFont="1" applyBorder="1" applyAlignment="1">
      <alignment horizontal="center" vertical="center" wrapText="1"/>
    </xf>
    <xf numFmtId="3" fontId="3" fillId="0" borderId="37"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3" fontId="3" fillId="0" borderId="38" xfId="0" applyNumberFormat="1" applyFont="1" applyBorder="1" applyAlignment="1">
      <alignment horizontal="center" vertical="center" wrapText="1"/>
    </xf>
    <xf numFmtId="3" fontId="3" fillId="0" borderId="39" xfId="0" applyNumberFormat="1" applyFont="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23"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23"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32" xfId="0" applyNumberFormat="1" applyFont="1" applyFill="1" applyBorder="1" applyAlignment="1">
      <alignment horizontal="center" vertical="center"/>
    </xf>
    <xf numFmtId="3" fontId="3" fillId="0" borderId="42"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0" fontId="64" fillId="0" borderId="0" xfId="0" applyFont="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nghanh\nam%202017\ke%20hoach%202018\DT%202018%20huyen%20vong%201\s&#7917;a%20l&#226;n%202\ngay%2027%2011%202017\bao%20cao%20trinh%20HDND\1.%20DT%20thu%20BTC%20gia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Đ"/>
      <sheetName val="TT"/>
      <sheetName val="th"/>
      <sheetName val="Sheet1"/>
      <sheetName val="TH theo sac thue"/>
      <sheetName val="THơp"/>
      <sheetName val="HY1"/>
      <sheetName val="HY"/>
      <sheetName val="TL1"/>
      <sheetName val="TL"/>
      <sheetName val="PC1"/>
      <sheetName val="PC"/>
      <sheetName val="AT1"/>
      <sheetName val="AT"/>
      <sheetName val="KD1"/>
      <sheetName val="KD"/>
      <sheetName val="KC1"/>
      <sheetName val="KC"/>
      <sheetName val="MH1"/>
      <sheetName val="MH"/>
      <sheetName val="YM1"/>
      <sheetName val="YM"/>
      <sheetName val="VL1"/>
      <sheetName val="VL"/>
      <sheetName val="VG1"/>
      <sheetName val="VG"/>
      <sheetName val="Tinh CD"/>
      <sheetName val="tien sđ"/>
      <sheetName val="SS phan cap VG"/>
    </sheetNames>
    <sheetDataSet>
      <sheetData sheetId="0">
        <row r="13">
          <cell r="C13">
            <v>338253</v>
          </cell>
        </row>
        <row r="16">
          <cell r="C16">
            <v>338253</v>
          </cell>
          <cell r="D16">
            <v>916172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G59"/>
  <sheetViews>
    <sheetView zoomScalePageLayoutView="0" workbookViewId="0" topLeftCell="A1">
      <selection activeCell="B23" sqref="B23"/>
    </sheetView>
  </sheetViews>
  <sheetFormatPr defaultColWidth="9.140625" defaultRowHeight="15"/>
  <cols>
    <col min="1" max="1" width="5.8515625" style="0" customWidth="1"/>
    <col min="2" max="2" width="50.421875" style="0" customWidth="1"/>
    <col min="3" max="3" width="12.7109375" style="0" hidden="1" customWidth="1"/>
    <col min="4" max="4" width="0.2890625" style="0" hidden="1" customWidth="1"/>
    <col min="5" max="5" width="15.421875" style="0" customWidth="1"/>
    <col min="6" max="6" width="13.421875" style="0" hidden="1" customWidth="1"/>
    <col min="7" max="7" width="9.421875" style="35" hidden="1" customWidth="1"/>
  </cols>
  <sheetData>
    <row r="1" ht="15.75">
      <c r="E1" s="31" t="s">
        <v>61</v>
      </c>
    </row>
    <row r="2" spans="1:7" ht="32.25" customHeight="1">
      <c r="A2" s="173" t="s">
        <v>594</v>
      </c>
      <c r="B2" s="173"/>
      <c r="C2" s="173"/>
      <c r="D2" s="173"/>
      <c r="E2" s="173"/>
      <c r="F2" s="173"/>
      <c r="G2" s="173"/>
    </row>
    <row r="3" spans="1:7" ht="15.75">
      <c r="A3" s="170" t="s">
        <v>592</v>
      </c>
      <c r="B3" s="170"/>
      <c r="C3" s="170"/>
      <c r="D3" s="170"/>
      <c r="E3" s="170"/>
      <c r="F3" s="170"/>
      <c r="G3" s="32" t="s">
        <v>6</v>
      </c>
    </row>
    <row r="4" spans="1:7" ht="15.75">
      <c r="A4" s="168" t="s">
        <v>0</v>
      </c>
      <c r="B4" s="168" t="s">
        <v>1</v>
      </c>
      <c r="C4" s="168" t="s">
        <v>113</v>
      </c>
      <c r="D4" s="168" t="s">
        <v>99</v>
      </c>
      <c r="E4" s="168" t="s">
        <v>582</v>
      </c>
      <c r="F4" s="171" t="s">
        <v>580</v>
      </c>
      <c r="G4" s="171"/>
    </row>
    <row r="5" spans="1:7" ht="60.75" customHeight="1">
      <c r="A5" s="169"/>
      <c r="B5" s="169"/>
      <c r="C5" s="169"/>
      <c r="D5" s="169"/>
      <c r="E5" s="169"/>
      <c r="F5" s="29" t="s">
        <v>118</v>
      </c>
      <c r="G5" s="33" t="s">
        <v>4</v>
      </c>
    </row>
    <row r="6" spans="1:7" ht="15.75">
      <c r="A6" s="26" t="s">
        <v>2</v>
      </c>
      <c r="B6" s="26" t="s">
        <v>3</v>
      </c>
      <c r="C6" s="26">
        <v>1</v>
      </c>
      <c r="D6" s="26">
        <v>2</v>
      </c>
      <c r="E6" s="26">
        <v>3</v>
      </c>
      <c r="F6" s="5">
        <v>4</v>
      </c>
      <c r="G6" s="36">
        <v>5</v>
      </c>
    </row>
    <row r="7" spans="1:7" ht="15.75">
      <c r="A7" s="17" t="s">
        <v>2</v>
      </c>
      <c r="B7" s="18" t="s">
        <v>29</v>
      </c>
      <c r="C7" s="22"/>
      <c r="D7" s="22"/>
      <c r="E7" s="22"/>
      <c r="F7" s="79"/>
      <c r="G7" s="80"/>
    </row>
    <row r="8" spans="1:7" ht="15">
      <c r="A8" s="13" t="s">
        <v>11</v>
      </c>
      <c r="B8" s="14" t="s">
        <v>30</v>
      </c>
      <c r="C8" s="24">
        <f>+C9+C10+C13+C14+C15</f>
        <v>5944004</v>
      </c>
      <c r="D8" s="24">
        <f>+D9+D10+D13+D14+D15</f>
        <v>7767420</v>
      </c>
      <c r="E8" s="24">
        <v>7115835</v>
      </c>
      <c r="F8" s="24">
        <f>E8-C8</f>
        <v>1171831</v>
      </c>
      <c r="G8" s="30">
        <f>E8/C8</f>
        <v>1.1971450557570285</v>
      </c>
    </row>
    <row r="9" spans="1:7" ht="15">
      <c r="A9" s="15">
        <v>1</v>
      </c>
      <c r="B9" s="16" t="s">
        <v>31</v>
      </c>
      <c r="C9" s="23">
        <f>C16-C12-148500</f>
        <v>5605751</v>
      </c>
      <c r="D9" s="23">
        <f>C9-408000</f>
        <v>5197751</v>
      </c>
      <c r="E9" s="23">
        <v>6016509</v>
      </c>
      <c r="F9" s="23">
        <f aca="true" t="shared" si="0" ref="F9:F36">E9-C9</f>
        <v>410758</v>
      </c>
      <c r="G9" s="21">
        <f aca="true" t="shared" si="1" ref="G9:G34">E9/C9</f>
        <v>1.0732743926728106</v>
      </c>
    </row>
    <row r="10" spans="1:7" ht="15">
      <c r="A10" s="15">
        <v>2</v>
      </c>
      <c r="B10" s="16" t="s">
        <v>32</v>
      </c>
      <c r="C10" s="23">
        <f>'[1]CĐ'!$C$13</f>
        <v>338253</v>
      </c>
      <c r="D10" s="23">
        <f>SUM(D11:D12)</f>
        <v>916172</v>
      </c>
      <c r="E10" s="23">
        <v>1099326</v>
      </c>
      <c r="F10" s="23">
        <f t="shared" si="0"/>
        <v>761073</v>
      </c>
      <c r="G10" s="21">
        <f t="shared" si="1"/>
        <v>3.250011086376174</v>
      </c>
    </row>
    <row r="11" spans="1:7" ht="15">
      <c r="A11" s="15" t="s">
        <v>5</v>
      </c>
      <c r="B11" s="16" t="s">
        <v>24</v>
      </c>
      <c r="C11" s="23"/>
      <c r="D11" s="23"/>
      <c r="E11" s="23"/>
      <c r="F11" s="23">
        <f t="shared" si="0"/>
        <v>0</v>
      </c>
      <c r="G11" s="21"/>
    </row>
    <row r="12" spans="1:7" ht="15">
      <c r="A12" s="15" t="s">
        <v>5</v>
      </c>
      <c r="B12" s="16" t="s">
        <v>12</v>
      </c>
      <c r="C12" s="23">
        <f>'[1]CĐ'!$C$16</f>
        <v>338253</v>
      </c>
      <c r="D12" s="23">
        <f>'[1]CĐ'!$D$16</f>
        <v>916172</v>
      </c>
      <c r="E12" s="23">
        <v>1099326</v>
      </c>
      <c r="F12" s="23">
        <f t="shared" si="0"/>
        <v>761073</v>
      </c>
      <c r="G12" s="21">
        <f t="shared" si="1"/>
        <v>3.250011086376174</v>
      </c>
    </row>
    <row r="13" spans="1:7" ht="15">
      <c r="A13" s="15">
        <v>3</v>
      </c>
      <c r="B13" s="16" t="s">
        <v>25</v>
      </c>
      <c r="C13" s="23"/>
      <c r="D13" s="23">
        <v>182000</v>
      </c>
      <c r="E13" s="23"/>
      <c r="F13" s="23">
        <f t="shared" si="0"/>
        <v>0</v>
      </c>
      <c r="G13" s="21"/>
    </row>
    <row r="14" spans="1:7" ht="15">
      <c r="A14" s="15">
        <v>4</v>
      </c>
      <c r="B14" s="16" t="s">
        <v>33</v>
      </c>
      <c r="C14" s="23"/>
      <c r="D14" s="23">
        <v>26300</v>
      </c>
      <c r="E14" s="23"/>
      <c r="F14" s="23">
        <f t="shared" si="0"/>
        <v>0</v>
      </c>
      <c r="G14" s="21"/>
    </row>
    <row r="15" spans="1:7" ht="15">
      <c r="A15" s="15">
        <v>5</v>
      </c>
      <c r="B15" s="16" t="s">
        <v>26</v>
      </c>
      <c r="C15" s="23"/>
      <c r="D15" s="23">
        <v>1445197</v>
      </c>
      <c r="E15" s="23"/>
      <c r="F15" s="23">
        <f t="shared" si="0"/>
        <v>0</v>
      </c>
      <c r="G15" s="21"/>
    </row>
    <row r="16" spans="1:7" ht="15">
      <c r="A16" s="13" t="s">
        <v>7</v>
      </c>
      <c r="B16" s="14" t="s">
        <v>34</v>
      </c>
      <c r="C16" s="24">
        <f>+C17+C18+C21</f>
        <v>6092504</v>
      </c>
      <c r="D16" s="24">
        <f>+D17+D18+D21</f>
        <v>7677021.1</v>
      </c>
      <c r="E16" s="24">
        <v>7165835</v>
      </c>
      <c r="F16" s="24">
        <f t="shared" si="0"/>
        <v>1073331</v>
      </c>
      <c r="G16" s="30">
        <f t="shared" si="1"/>
        <v>1.1761723915158693</v>
      </c>
    </row>
    <row r="17" spans="1:7" ht="15">
      <c r="A17" s="15">
        <v>1</v>
      </c>
      <c r="B17" s="16" t="s">
        <v>35</v>
      </c>
      <c r="C17" s="23">
        <f>3610421</f>
        <v>3610421</v>
      </c>
      <c r="D17" s="23">
        <f>C17*1.1</f>
        <v>3971463.1</v>
      </c>
      <c r="E17" s="23">
        <v>4370519</v>
      </c>
      <c r="F17" s="23">
        <f t="shared" si="0"/>
        <v>760098</v>
      </c>
      <c r="G17" s="21">
        <f t="shared" si="1"/>
        <v>1.2105289106173491</v>
      </c>
    </row>
    <row r="18" spans="1:7" ht="15">
      <c r="A18" s="15">
        <v>2</v>
      </c>
      <c r="B18" s="16" t="s">
        <v>36</v>
      </c>
      <c r="C18" s="23">
        <f>SUM(C19:C20)</f>
        <v>2482083</v>
      </c>
      <c r="D18" s="23">
        <f>SUM(D19:D20)</f>
        <v>2855558</v>
      </c>
      <c r="E18" s="23">
        <v>2795316</v>
      </c>
      <c r="F18" s="23">
        <f t="shared" si="0"/>
        <v>313233</v>
      </c>
      <c r="G18" s="21">
        <f t="shared" si="1"/>
        <v>1.1261976331976005</v>
      </c>
    </row>
    <row r="19" spans="1:7" ht="15">
      <c r="A19" s="15" t="s">
        <v>5</v>
      </c>
      <c r="B19" s="16" t="s">
        <v>37</v>
      </c>
      <c r="C19" s="23">
        <v>2482083</v>
      </c>
      <c r="D19" s="23">
        <f>C19</f>
        <v>2482083</v>
      </c>
      <c r="E19" s="23">
        <v>2617656</v>
      </c>
      <c r="F19" s="23">
        <f t="shared" si="0"/>
        <v>135573</v>
      </c>
      <c r="G19" s="21">
        <f t="shared" si="1"/>
        <v>1.0546206553124935</v>
      </c>
    </row>
    <row r="20" spans="1:7" ht="15">
      <c r="A20" s="15" t="s">
        <v>5</v>
      </c>
      <c r="B20" s="16" t="s">
        <v>38</v>
      </c>
      <c r="C20" s="23"/>
      <c r="D20" s="23">
        <f>343475+30000</f>
        <v>373475</v>
      </c>
      <c r="E20" s="23">
        <v>177660</v>
      </c>
      <c r="F20" s="23">
        <f t="shared" si="0"/>
        <v>177660</v>
      </c>
      <c r="G20" s="21"/>
    </row>
    <row r="21" spans="1:7" ht="15">
      <c r="A21" s="15">
        <v>3</v>
      </c>
      <c r="B21" s="16" t="s">
        <v>28</v>
      </c>
      <c r="C21" s="23"/>
      <c r="D21" s="23">
        <v>850000</v>
      </c>
      <c r="E21" s="23"/>
      <c r="F21" s="23">
        <f t="shared" si="0"/>
        <v>0</v>
      </c>
      <c r="G21" s="21"/>
    </row>
    <row r="22" spans="1:7" ht="15">
      <c r="A22" s="13" t="s">
        <v>8</v>
      </c>
      <c r="B22" s="14" t="s">
        <v>39</v>
      </c>
      <c r="C22" s="24">
        <f>C16-C8</f>
        <v>148500</v>
      </c>
      <c r="D22" s="24">
        <f>+D8-D16</f>
        <v>90398.90000000037</v>
      </c>
      <c r="E22" s="24">
        <v>50000</v>
      </c>
      <c r="F22" s="24">
        <f t="shared" si="0"/>
        <v>-98500</v>
      </c>
      <c r="G22" s="30">
        <f t="shared" si="1"/>
        <v>0.3367003367003367</v>
      </c>
    </row>
    <row r="23" spans="1:7" ht="15">
      <c r="A23" s="13" t="s">
        <v>3</v>
      </c>
      <c r="B23" s="14" t="s">
        <v>595</v>
      </c>
      <c r="C23" s="23"/>
      <c r="D23" s="23"/>
      <c r="E23" s="23"/>
      <c r="F23" s="23">
        <f t="shared" si="0"/>
        <v>0</v>
      </c>
      <c r="G23" s="21"/>
    </row>
    <row r="24" spans="1:7" ht="15">
      <c r="A24" s="13" t="s">
        <v>11</v>
      </c>
      <c r="B24" s="14" t="s">
        <v>30</v>
      </c>
      <c r="C24" s="24">
        <f>+C25+C26+C29+C30</f>
        <v>4005826</v>
      </c>
      <c r="D24" s="24">
        <f>+D25+D26+D29+D30</f>
        <v>5712835</v>
      </c>
      <c r="E24" s="24">
        <v>4638018</v>
      </c>
      <c r="F24" s="24">
        <f t="shared" si="0"/>
        <v>632192</v>
      </c>
      <c r="G24" s="30">
        <f t="shared" si="1"/>
        <v>1.1578181378821746</v>
      </c>
    </row>
    <row r="25" spans="1:7" ht="15">
      <c r="A25" s="15">
        <v>1</v>
      </c>
      <c r="B25" s="16" t="s">
        <v>31</v>
      </c>
      <c r="C25" s="23">
        <f>1097095+428508-1860</f>
        <v>1523743</v>
      </c>
      <c r="D25" s="23">
        <v>2090880</v>
      </c>
      <c r="E25" s="23">
        <v>1842702</v>
      </c>
      <c r="F25" s="23">
        <f t="shared" si="0"/>
        <v>318959</v>
      </c>
      <c r="G25" s="21">
        <f t="shared" si="1"/>
        <v>1.2093259821374076</v>
      </c>
    </row>
    <row r="26" spans="1:7" ht="15">
      <c r="A26" s="15">
        <v>2</v>
      </c>
      <c r="B26" s="16" t="s">
        <v>32</v>
      </c>
      <c r="C26" s="23">
        <f>SUM(C27:C28)</f>
        <v>2482083</v>
      </c>
      <c r="D26" s="23">
        <f>SUM(D27:D28)</f>
        <v>2855558</v>
      </c>
      <c r="E26" s="23">
        <v>2795316</v>
      </c>
      <c r="F26" s="23">
        <f t="shared" si="0"/>
        <v>313233</v>
      </c>
      <c r="G26" s="21">
        <f t="shared" si="1"/>
        <v>1.1261976331976005</v>
      </c>
    </row>
    <row r="27" spans="1:7" ht="15">
      <c r="A27" s="15" t="s">
        <v>5</v>
      </c>
      <c r="B27" s="16" t="s">
        <v>24</v>
      </c>
      <c r="C27" s="23">
        <f>C18</f>
        <v>2482083</v>
      </c>
      <c r="D27" s="23">
        <f>C27</f>
        <v>2482083</v>
      </c>
      <c r="E27" s="23">
        <v>2617656</v>
      </c>
      <c r="F27" s="23">
        <f t="shared" si="0"/>
        <v>135573</v>
      </c>
      <c r="G27" s="21">
        <f t="shared" si="1"/>
        <v>1.0546206553124935</v>
      </c>
    </row>
    <row r="28" spans="1:7" ht="15">
      <c r="A28" s="15" t="s">
        <v>5</v>
      </c>
      <c r="B28" s="16" t="s">
        <v>12</v>
      </c>
      <c r="C28" s="23"/>
      <c r="D28" s="23">
        <f>D20</f>
        <v>373475</v>
      </c>
      <c r="E28" s="23">
        <v>177660</v>
      </c>
      <c r="F28" s="23">
        <f t="shared" si="0"/>
        <v>177660</v>
      </c>
      <c r="G28" s="21"/>
    </row>
    <row r="29" spans="1:7" ht="15">
      <c r="A29" s="15">
        <v>3</v>
      </c>
      <c r="B29" s="16" t="s">
        <v>33</v>
      </c>
      <c r="C29" s="23"/>
      <c r="D29" s="23"/>
      <c r="E29" s="23"/>
      <c r="F29" s="23">
        <f t="shared" si="0"/>
        <v>0</v>
      </c>
      <c r="G29" s="21"/>
    </row>
    <row r="30" spans="1:7" ht="15">
      <c r="A30" s="15">
        <v>4</v>
      </c>
      <c r="B30" s="16" t="s">
        <v>26</v>
      </c>
      <c r="C30" s="23"/>
      <c r="D30" s="23">
        <f>579866+186531</f>
        <v>766397</v>
      </c>
      <c r="E30" s="23"/>
      <c r="F30" s="23">
        <f t="shared" si="0"/>
        <v>0</v>
      </c>
      <c r="G30" s="21"/>
    </row>
    <row r="31" spans="1:7" ht="15">
      <c r="A31" s="13" t="s">
        <v>7</v>
      </c>
      <c r="B31" s="14" t="s">
        <v>40</v>
      </c>
      <c r="C31" s="24">
        <f>+C32+C33+C36</f>
        <v>4005826</v>
      </c>
      <c r="D31" s="24">
        <f>+D32+D33+D36</f>
        <v>5451133.28</v>
      </c>
      <c r="E31" s="24">
        <v>4638018</v>
      </c>
      <c r="F31" s="24">
        <f t="shared" si="0"/>
        <v>632192</v>
      </c>
      <c r="G31" s="30">
        <f t="shared" si="1"/>
        <v>1.1578181378821746</v>
      </c>
    </row>
    <row r="32" spans="1:7" ht="15">
      <c r="A32" s="15">
        <v>1</v>
      </c>
      <c r="B32" s="16" t="s">
        <v>41</v>
      </c>
      <c r="C32" s="23">
        <f>3088621+917205-C33</f>
        <v>3515269</v>
      </c>
      <c r="D32" s="23">
        <f>C32*1.12</f>
        <v>3937101.2800000003</v>
      </c>
      <c r="E32" s="23">
        <v>3854123</v>
      </c>
      <c r="F32" s="23">
        <f t="shared" si="0"/>
        <v>338854</v>
      </c>
      <c r="G32" s="21">
        <f t="shared" si="1"/>
        <v>1.0963948989394552</v>
      </c>
    </row>
    <row r="33" spans="1:7" ht="15">
      <c r="A33" s="15">
        <v>2</v>
      </c>
      <c r="B33" s="16" t="s">
        <v>42</v>
      </c>
      <c r="C33" s="23">
        <f>SUM(C34:C35)</f>
        <v>490557</v>
      </c>
      <c r="D33" s="23">
        <f>SUM(D34:D35)</f>
        <v>864032</v>
      </c>
      <c r="E33" s="23">
        <v>783895</v>
      </c>
      <c r="F33" s="23">
        <f t="shared" si="0"/>
        <v>293338</v>
      </c>
      <c r="G33" s="21">
        <f t="shared" si="1"/>
        <v>1.5979692472026696</v>
      </c>
    </row>
    <row r="34" spans="1:7" ht="15">
      <c r="A34" s="15" t="s">
        <v>5</v>
      </c>
      <c r="B34" s="16" t="s">
        <v>37</v>
      </c>
      <c r="C34" s="23">
        <f>490557</f>
        <v>490557</v>
      </c>
      <c r="D34" s="23">
        <f>C34</f>
        <v>490557</v>
      </c>
      <c r="E34" s="23">
        <v>606235</v>
      </c>
      <c r="F34" s="23">
        <f t="shared" si="0"/>
        <v>115678</v>
      </c>
      <c r="G34" s="21">
        <f t="shared" si="1"/>
        <v>1.2358094981826782</v>
      </c>
    </row>
    <row r="35" spans="1:7" ht="15">
      <c r="A35" s="15" t="s">
        <v>5</v>
      </c>
      <c r="B35" s="16" t="s">
        <v>38</v>
      </c>
      <c r="C35" s="23"/>
      <c r="D35" s="23">
        <f>D28</f>
        <v>373475</v>
      </c>
      <c r="E35" s="23">
        <v>177660</v>
      </c>
      <c r="F35" s="23">
        <f t="shared" si="0"/>
        <v>177660</v>
      </c>
      <c r="G35" s="21"/>
    </row>
    <row r="36" spans="1:7" ht="15">
      <c r="A36" s="20">
        <v>3</v>
      </c>
      <c r="B36" s="19" t="s">
        <v>28</v>
      </c>
      <c r="C36" s="25"/>
      <c r="D36" s="25">
        <v>650000</v>
      </c>
      <c r="E36" s="25"/>
      <c r="F36" s="25">
        <f t="shared" si="0"/>
        <v>0</v>
      </c>
      <c r="G36" s="34"/>
    </row>
    <row r="37" spans="1:7" ht="15">
      <c r="A37" s="81"/>
      <c r="B37" s="82"/>
      <c r="C37" s="83"/>
      <c r="D37" s="83"/>
      <c r="E37" s="83"/>
      <c r="F37" s="83"/>
      <c r="G37" s="84"/>
    </row>
    <row r="38" spans="1:7" ht="15">
      <c r="A38" s="81"/>
      <c r="B38" s="82"/>
      <c r="C38" s="83"/>
      <c r="D38" s="83"/>
      <c r="E38" s="83"/>
      <c r="F38" s="83"/>
      <c r="G38" s="84"/>
    </row>
    <row r="39" spans="1:7" ht="15">
      <c r="A39" s="81"/>
      <c r="B39" s="82"/>
      <c r="C39" s="83"/>
      <c r="D39" s="83"/>
      <c r="E39" s="83"/>
      <c r="F39" s="83"/>
      <c r="G39" s="84"/>
    </row>
    <row r="40" spans="1:7" ht="15">
      <c r="A40" s="81"/>
      <c r="B40" s="82"/>
      <c r="C40" s="83"/>
      <c r="D40" s="83"/>
      <c r="E40" s="83"/>
      <c r="F40" s="83"/>
      <c r="G40" s="84"/>
    </row>
    <row r="41" spans="1:7" ht="15">
      <c r="A41" s="81"/>
      <c r="B41" s="82"/>
      <c r="C41" s="83"/>
      <c r="D41" s="83"/>
      <c r="E41" s="83"/>
      <c r="F41" s="83"/>
      <c r="G41" s="84"/>
    </row>
    <row r="42" spans="1:7" ht="15">
      <c r="A42" s="81"/>
      <c r="B42" s="82"/>
      <c r="C42" s="83"/>
      <c r="D42" s="83"/>
      <c r="E42" s="83"/>
      <c r="F42" s="83"/>
      <c r="G42" s="84"/>
    </row>
    <row r="43" spans="1:7" ht="15">
      <c r="A43" s="81"/>
      <c r="B43" s="82"/>
      <c r="C43" s="83"/>
      <c r="D43" s="83"/>
      <c r="E43" s="83"/>
      <c r="F43" s="83"/>
      <c r="G43" s="84"/>
    </row>
    <row r="44" spans="1:7" ht="15">
      <c r="A44" s="81"/>
      <c r="B44" s="82"/>
      <c r="C44" s="83"/>
      <c r="D44" s="83"/>
      <c r="E44" s="83"/>
      <c r="F44" s="83"/>
      <c r="G44" s="84"/>
    </row>
    <row r="45" spans="1:7" ht="15">
      <c r="A45" s="81"/>
      <c r="B45" s="82"/>
      <c r="C45" s="83"/>
      <c r="D45" s="83"/>
      <c r="E45" s="83"/>
      <c r="F45" s="83"/>
      <c r="G45" s="84"/>
    </row>
    <row r="46" spans="1:7" ht="15">
      <c r="A46" s="81"/>
      <c r="B46" s="82"/>
      <c r="C46" s="83"/>
      <c r="D46" s="83"/>
      <c r="E46" s="83"/>
      <c r="F46" s="83"/>
      <c r="G46" s="84"/>
    </row>
    <row r="47" spans="1:7" ht="15">
      <c r="A47" s="81"/>
      <c r="B47" s="82"/>
      <c r="C47" s="83"/>
      <c r="D47" s="83"/>
      <c r="E47" s="83"/>
      <c r="F47" s="83"/>
      <c r="G47" s="84"/>
    </row>
    <row r="48" spans="1:7" ht="15">
      <c r="A48" s="81"/>
      <c r="B48" s="82"/>
      <c r="C48" s="83"/>
      <c r="D48" s="83"/>
      <c r="E48" s="83"/>
      <c r="F48" s="83"/>
      <c r="G48" s="84"/>
    </row>
    <row r="49" spans="1:7" ht="15">
      <c r="A49" s="81"/>
      <c r="B49" s="82"/>
      <c r="C49" s="83"/>
      <c r="D49" s="83"/>
      <c r="E49" s="83"/>
      <c r="F49" s="83"/>
      <c r="G49" s="84"/>
    </row>
    <row r="50" spans="1:7" ht="15">
      <c r="A50" s="81"/>
      <c r="B50" s="82"/>
      <c r="C50" s="83"/>
      <c r="D50" s="83"/>
      <c r="E50" s="83"/>
      <c r="F50" s="83"/>
      <c r="G50" s="84"/>
    </row>
    <row r="51" spans="1:7" ht="15">
      <c r="A51" s="81"/>
      <c r="B51" s="82"/>
      <c r="C51" s="83"/>
      <c r="D51" s="83"/>
      <c r="E51" s="83"/>
      <c r="F51" s="83"/>
      <c r="G51" s="84"/>
    </row>
    <row r="52" spans="1:7" ht="15">
      <c r="A52" s="81"/>
      <c r="B52" s="82"/>
      <c r="C52" s="83"/>
      <c r="D52" s="83"/>
      <c r="E52" s="83"/>
      <c r="F52" s="83"/>
      <c r="G52" s="84"/>
    </row>
    <row r="53" spans="1:7" ht="15">
      <c r="A53" s="81"/>
      <c r="B53" s="82"/>
      <c r="C53" s="83"/>
      <c r="D53" s="83"/>
      <c r="E53" s="83"/>
      <c r="F53" s="83"/>
      <c r="G53" s="84"/>
    </row>
    <row r="54" spans="1:7" ht="15">
      <c r="A54" s="81"/>
      <c r="B54" s="82"/>
      <c r="C54" s="83"/>
      <c r="D54" s="83"/>
      <c r="E54" s="83"/>
      <c r="F54" s="83"/>
      <c r="G54" s="84"/>
    </row>
    <row r="55" spans="1:7" ht="15">
      <c r="A55" s="81"/>
      <c r="B55" s="82"/>
      <c r="C55" s="83"/>
      <c r="D55" s="83"/>
      <c r="E55" s="83"/>
      <c r="F55" s="83"/>
      <c r="G55" s="84"/>
    </row>
    <row r="56" ht="24" customHeight="1">
      <c r="A56" s="3" t="s">
        <v>85</v>
      </c>
    </row>
    <row r="57" spans="1:7" s="10" customFormat="1" ht="34.5" customHeight="1">
      <c r="A57" s="172" t="s">
        <v>86</v>
      </c>
      <c r="B57" s="172"/>
      <c r="C57" s="172"/>
      <c r="D57" s="172"/>
      <c r="E57" s="172"/>
      <c r="F57" s="172"/>
      <c r="G57" s="172"/>
    </row>
    <row r="58" spans="1:7" ht="21" customHeight="1">
      <c r="A58" s="172" t="s">
        <v>84</v>
      </c>
      <c r="B58" s="172"/>
      <c r="C58" s="172"/>
      <c r="D58" s="172"/>
      <c r="E58" s="172"/>
      <c r="F58" s="172"/>
      <c r="G58" s="172"/>
    </row>
    <row r="59" spans="1:7" ht="40.5" customHeight="1">
      <c r="A59" s="172" t="s">
        <v>58</v>
      </c>
      <c r="B59" s="172"/>
      <c r="C59" s="172"/>
      <c r="D59" s="172"/>
      <c r="E59" s="172"/>
      <c r="F59" s="172"/>
      <c r="G59" s="172"/>
    </row>
  </sheetData>
  <sheetProtection/>
  <mergeCells count="11">
    <mergeCell ref="A2:G2"/>
    <mergeCell ref="A4:A5"/>
    <mergeCell ref="B4:B5"/>
    <mergeCell ref="C4:C5"/>
    <mergeCell ref="D4:D5"/>
    <mergeCell ref="E4:E5"/>
    <mergeCell ref="A3:F3"/>
    <mergeCell ref="F4:G4"/>
    <mergeCell ref="A57:G57"/>
    <mergeCell ref="A58:G58"/>
    <mergeCell ref="A59:G59"/>
  </mergeCells>
  <printOptions/>
  <pageMargins left="1.02" right="0.7086614173228347" top="0.4330708661417323" bottom="0.43307086614173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F37"/>
  <sheetViews>
    <sheetView tabSelected="1" zoomScalePageLayoutView="0" workbookViewId="0" topLeftCell="A1">
      <selection activeCell="G8" sqref="G8"/>
    </sheetView>
  </sheetViews>
  <sheetFormatPr defaultColWidth="9.140625" defaultRowHeight="15"/>
  <cols>
    <col min="1" max="1" width="6.28125" style="0" customWidth="1"/>
    <col min="2" max="2" width="47.421875" style="0" customWidth="1"/>
    <col min="3" max="5" width="12.8515625" style="0" customWidth="1"/>
  </cols>
  <sheetData>
    <row r="1" ht="15.75">
      <c r="E1" s="1" t="s">
        <v>62</v>
      </c>
    </row>
    <row r="2" spans="1:5" ht="33.75" customHeight="1">
      <c r="A2" s="173" t="s">
        <v>596</v>
      </c>
      <c r="B2" s="173"/>
      <c r="C2" s="173"/>
      <c r="D2" s="173"/>
      <c r="E2" s="173"/>
    </row>
    <row r="3" spans="1:6" ht="33.75" customHeight="1">
      <c r="A3" s="170" t="s">
        <v>592</v>
      </c>
      <c r="B3" s="170"/>
      <c r="C3" s="170"/>
      <c r="D3" s="170"/>
      <c r="E3" s="170"/>
      <c r="F3" s="170"/>
    </row>
    <row r="4" ht="15.75">
      <c r="E4" s="2" t="s">
        <v>6</v>
      </c>
    </row>
    <row r="5" ht="15.75">
      <c r="E5" s="2"/>
    </row>
    <row r="6" spans="1:5" ht="15.75">
      <c r="A6" s="171" t="s">
        <v>0</v>
      </c>
      <c r="B6" s="171" t="s">
        <v>1</v>
      </c>
      <c r="C6" s="171" t="s">
        <v>65</v>
      </c>
      <c r="D6" s="171" t="s">
        <v>64</v>
      </c>
      <c r="E6" s="171"/>
    </row>
    <row r="7" spans="1:5" ht="57" customHeight="1">
      <c r="A7" s="171"/>
      <c r="B7" s="171"/>
      <c r="C7" s="171"/>
      <c r="D7" s="27" t="s">
        <v>505</v>
      </c>
      <c r="E7" s="27" t="s">
        <v>506</v>
      </c>
    </row>
    <row r="8" spans="1:5" ht="15.75">
      <c r="A8" s="5" t="s">
        <v>2</v>
      </c>
      <c r="B8" s="5" t="s">
        <v>3</v>
      </c>
      <c r="C8" s="5" t="s">
        <v>66</v>
      </c>
      <c r="D8" s="5">
        <v>2</v>
      </c>
      <c r="E8" s="5">
        <v>3</v>
      </c>
    </row>
    <row r="9" spans="1:5" ht="15.75">
      <c r="A9" s="5"/>
      <c r="B9" s="6" t="s">
        <v>14</v>
      </c>
      <c r="C9" s="39">
        <v>9008537</v>
      </c>
      <c r="D9" s="39">
        <v>4370519</v>
      </c>
      <c r="E9" s="39">
        <v>4638018</v>
      </c>
    </row>
    <row r="10" spans="1:5" ht="15.75">
      <c r="A10" s="5" t="s">
        <v>2</v>
      </c>
      <c r="B10" s="6" t="s">
        <v>45</v>
      </c>
      <c r="C10" s="39">
        <v>8935237</v>
      </c>
      <c r="D10" s="39">
        <v>4297219</v>
      </c>
      <c r="E10" s="39">
        <v>4638018</v>
      </c>
    </row>
    <row r="11" spans="1:5" ht="31.5">
      <c r="A11" s="5" t="s">
        <v>11</v>
      </c>
      <c r="B11" s="28" t="s">
        <v>599</v>
      </c>
      <c r="C11" s="39">
        <v>2653283</v>
      </c>
      <c r="D11" s="39">
        <v>1693093</v>
      </c>
      <c r="E11" s="39">
        <v>960190</v>
      </c>
    </row>
    <row r="12" spans="1:5" ht="15.75">
      <c r="A12" s="4">
        <v>1</v>
      </c>
      <c r="B12" s="7" t="s">
        <v>46</v>
      </c>
      <c r="C12" s="37">
        <v>2653283</v>
      </c>
      <c r="D12" s="37">
        <v>1693093</v>
      </c>
      <c r="E12" s="37">
        <v>960190</v>
      </c>
    </row>
    <row r="13" spans="1:5" ht="15.75">
      <c r="A13" s="4"/>
      <c r="B13" s="8" t="s">
        <v>47</v>
      </c>
      <c r="C13" s="37">
        <v>0</v>
      </c>
      <c r="D13" s="37"/>
      <c r="E13" s="37"/>
    </row>
    <row r="14" spans="1:5" ht="15.75">
      <c r="A14" s="4" t="s">
        <v>5</v>
      </c>
      <c r="B14" s="8" t="s">
        <v>48</v>
      </c>
      <c r="C14" s="37">
        <v>0</v>
      </c>
      <c r="D14" s="37"/>
      <c r="E14" s="37"/>
    </row>
    <row r="15" spans="1:5" ht="15.75">
      <c r="A15" s="4" t="s">
        <v>5</v>
      </c>
      <c r="B15" s="8" t="s">
        <v>87</v>
      </c>
      <c r="C15" s="37">
        <v>0</v>
      </c>
      <c r="D15" s="37"/>
      <c r="E15" s="37"/>
    </row>
    <row r="16" spans="1:5" ht="15.75">
      <c r="A16" s="4"/>
      <c r="B16" s="8" t="s">
        <v>50</v>
      </c>
      <c r="C16" s="37">
        <v>0</v>
      </c>
      <c r="D16" s="37"/>
      <c r="E16" s="37"/>
    </row>
    <row r="17" spans="1:5" ht="15.75">
      <c r="A17" s="4" t="s">
        <v>5</v>
      </c>
      <c r="B17" s="8" t="s">
        <v>51</v>
      </c>
      <c r="C17" s="37">
        <v>1018600</v>
      </c>
      <c r="D17" s="37">
        <v>183600</v>
      </c>
      <c r="E17" s="37">
        <v>835000</v>
      </c>
    </row>
    <row r="18" spans="1:5" ht="15.75">
      <c r="A18" s="4" t="s">
        <v>5</v>
      </c>
      <c r="B18" s="8" t="s">
        <v>67</v>
      </c>
      <c r="C18" s="37">
        <v>15000</v>
      </c>
      <c r="D18" s="37">
        <v>15000</v>
      </c>
      <c r="E18" s="37"/>
    </row>
    <row r="19" spans="1:5" ht="63">
      <c r="A19" s="4">
        <v>2</v>
      </c>
      <c r="B19" s="7" t="s">
        <v>52</v>
      </c>
      <c r="C19" s="37">
        <v>0</v>
      </c>
      <c r="D19" s="37"/>
      <c r="E19" s="37"/>
    </row>
    <row r="20" spans="1:5" ht="15.75">
      <c r="A20" s="4">
        <v>3</v>
      </c>
      <c r="B20" s="7" t="s">
        <v>53</v>
      </c>
      <c r="C20" s="37">
        <v>0</v>
      </c>
      <c r="D20" s="37"/>
      <c r="E20" s="37"/>
    </row>
    <row r="21" spans="1:5" ht="15.75">
      <c r="A21" s="5" t="s">
        <v>7</v>
      </c>
      <c r="B21" s="6" t="s">
        <v>15</v>
      </c>
      <c r="C21" s="39">
        <v>6067999</v>
      </c>
      <c r="D21" s="39">
        <v>2516985</v>
      </c>
      <c r="E21" s="39">
        <v>3551014</v>
      </c>
    </row>
    <row r="22" spans="1:5" ht="15.75">
      <c r="A22" s="4"/>
      <c r="B22" s="8" t="s">
        <v>21</v>
      </c>
      <c r="C22" s="37">
        <v>0</v>
      </c>
      <c r="D22" s="37"/>
      <c r="E22" s="37"/>
    </row>
    <row r="23" spans="1:5" ht="15.75">
      <c r="A23" s="4">
        <v>1</v>
      </c>
      <c r="B23" s="8" t="s">
        <v>48</v>
      </c>
      <c r="C23" s="37">
        <v>2137289</v>
      </c>
      <c r="D23" s="37">
        <v>466665</v>
      </c>
      <c r="E23" s="37">
        <v>1670624</v>
      </c>
    </row>
    <row r="24" spans="1:5" ht="15.75">
      <c r="A24" s="4">
        <v>2</v>
      </c>
      <c r="B24" s="8" t="s">
        <v>59</v>
      </c>
      <c r="C24" s="37">
        <v>22699</v>
      </c>
      <c r="D24" s="37">
        <v>22699</v>
      </c>
      <c r="E24" s="37"/>
    </row>
    <row r="25" spans="1:5" ht="31.5">
      <c r="A25" s="5" t="s">
        <v>8</v>
      </c>
      <c r="B25" s="6" t="s">
        <v>56</v>
      </c>
      <c r="C25" s="39">
        <v>3200</v>
      </c>
      <c r="D25" s="39">
        <v>3200</v>
      </c>
      <c r="E25" s="39"/>
    </row>
    <row r="26" spans="1:5" ht="15.75">
      <c r="A26" s="5" t="s">
        <v>9</v>
      </c>
      <c r="B26" s="6" t="s">
        <v>57</v>
      </c>
      <c r="C26" s="39">
        <v>1000</v>
      </c>
      <c r="D26" s="39">
        <v>1000</v>
      </c>
      <c r="E26" s="39"/>
    </row>
    <row r="27" spans="1:5" ht="15.75">
      <c r="A27" s="5" t="s">
        <v>17</v>
      </c>
      <c r="B27" s="6" t="s">
        <v>27</v>
      </c>
      <c r="C27" s="39">
        <v>154180</v>
      </c>
      <c r="D27" s="39">
        <v>67055</v>
      </c>
      <c r="E27" s="39">
        <v>87125</v>
      </c>
    </row>
    <row r="28" spans="1:5" ht="15.75">
      <c r="A28" s="5" t="s">
        <v>54</v>
      </c>
      <c r="B28" s="6" t="s">
        <v>16</v>
      </c>
      <c r="C28" s="39">
        <v>55575</v>
      </c>
      <c r="D28" s="39">
        <v>15886</v>
      </c>
      <c r="E28" s="39">
        <v>39689</v>
      </c>
    </row>
    <row r="29" spans="1:5" ht="15.75">
      <c r="A29" s="5" t="s">
        <v>3</v>
      </c>
      <c r="B29" s="6" t="s">
        <v>55</v>
      </c>
      <c r="C29" s="39">
        <v>73300</v>
      </c>
      <c r="D29" s="39">
        <v>73300</v>
      </c>
      <c r="E29" s="37"/>
    </row>
    <row r="30" spans="1:5" ht="31.5">
      <c r="A30" s="5" t="s">
        <v>11</v>
      </c>
      <c r="B30" s="28" t="s">
        <v>119</v>
      </c>
      <c r="C30" s="37">
        <v>27600</v>
      </c>
      <c r="D30" s="37">
        <v>27600</v>
      </c>
      <c r="E30" s="37"/>
    </row>
    <row r="31" spans="1:5" ht="15.75">
      <c r="A31" s="5" t="s">
        <v>7</v>
      </c>
      <c r="B31" s="28" t="s">
        <v>88</v>
      </c>
      <c r="C31" s="37">
        <v>45700</v>
      </c>
      <c r="D31" s="37">
        <v>45700</v>
      </c>
      <c r="E31" s="37"/>
    </row>
    <row r="32" spans="1:5" ht="15.75">
      <c r="A32" s="5" t="s">
        <v>10</v>
      </c>
      <c r="B32" s="6" t="s">
        <v>60</v>
      </c>
      <c r="C32" s="37"/>
      <c r="D32" s="37"/>
      <c r="E32" s="37"/>
    </row>
    <row r="33" spans="1:5" ht="15.75">
      <c r="A33" s="165"/>
      <c r="B33" s="166"/>
      <c r="C33" s="167"/>
      <c r="D33" s="167"/>
      <c r="E33" s="167"/>
    </row>
    <row r="34" spans="1:5" ht="15.75">
      <c r="A34" s="165"/>
      <c r="B34" s="166"/>
      <c r="C34" s="167"/>
      <c r="D34" s="167"/>
      <c r="E34" s="167"/>
    </row>
    <row r="35" spans="1:5" ht="15.75">
      <c r="A35" s="3" t="s">
        <v>85</v>
      </c>
      <c r="C35" s="38"/>
      <c r="D35" s="38"/>
      <c r="E35" s="38"/>
    </row>
    <row r="36" spans="1:5" s="10" customFormat="1" ht="72.75" customHeight="1">
      <c r="A36" s="172" t="s">
        <v>18</v>
      </c>
      <c r="B36" s="172"/>
      <c r="C36" s="172"/>
      <c r="D36" s="172"/>
      <c r="E36" s="172"/>
    </row>
    <row r="37" spans="1:5" ht="45" customHeight="1">
      <c r="A37" s="172" t="s">
        <v>81</v>
      </c>
      <c r="B37" s="172"/>
      <c r="C37" s="172"/>
      <c r="D37" s="172"/>
      <c r="E37" s="172"/>
    </row>
  </sheetData>
  <sheetProtection/>
  <mergeCells count="8">
    <mergeCell ref="A2:E2"/>
    <mergeCell ref="A36:E36"/>
    <mergeCell ref="A37:E37"/>
    <mergeCell ref="A6:A7"/>
    <mergeCell ref="B6:B7"/>
    <mergeCell ref="C6:C7"/>
    <mergeCell ref="D6:E6"/>
    <mergeCell ref="A3:F3"/>
  </mergeCells>
  <printOptions/>
  <pageMargins left="0.7086614173228347" right="0.7086614173228347" top="0.51" bottom="0.7480314960629921" header="0.31496062992125984" footer="0.31496062992125984"/>
  <pageSetup fitToHeight="0"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0"/>
  <sheetViews>
    <sheetView zoomScalePageLayoutView="0" workbookViewId="0" topLeftCell="A1">
      <selection activeCell="A3" sqref="A3:F3"/>
    </sheetView>
  </sheetViews>
  <sheetFormatPr defaultColWidth="9.140625" defaultRowHeight="15"/>
  <cols>
    <col min="1" max="1" width="5.421875" style="0" customWidth="1"/>
    <col min="2" max="2" width="65.7109375" style="0" customWidth="1"/>
    <col min="3" max="3" width="16.140625" style="0" customWidth="1"/>
  </cols>
  <sheetData>
    <row r="1" ht="15.75">
      <c r="C1" s="1" t="s">
        <v>588</v>
      </c>
    </row>
    <row r="2" spans="1:3" ht="19.5" customHeight="1">
      <c r="A2" s="174" t="s">
        <v>120</v>
      </c>
      <c r="B2" s="174"/>
      <c r="C2" s="174"/>
    </row>
    <row r="3" spans="1:6" ht="19.5" customHeight="1">
      <c r="A3" s="175" t="s">
        <v>593</v>
      </c>
      <c r="B3" s="175"/>
      <c r="C3" s="175"/>
      <c r="D3" s="175"/>
      <c r="E3" s="175"/>
      <c r="F3" s="175"/>
    </row>
    <row r="4" ht="15.75">
      <c r="C4" s="2" t="s">
        <v>6</v>
      </c>
    </row>
    <row r="5" spans="1:3" ht="33" customHeight="1">
      <c r="A5" s="5" t="s">
        <v>0</v>
      </c>
      <c r="B5" s="5" t="s">
        <v>1</v>
      </c>
      <c r="C5" s="5" t="s">
        <v>89</v>
      </c>
    </row>
    <row r="6" spans="1:3" ht="15.75">
      <c r="A6" s="5" t="s">
        <v>2</v>
      </c>
      <c r="B6" s="5" t="s">
        <v>3</v>
      </c>
      <c r="C6" s="5">
        <v>1</v>
      </c>
    </row>
    <row r="7" spans="1:3" ht="15.75">
      <c r="A7" s="5"/>
      <c r="B7" s="6" t="s">
        <v>14</v>
      </c>
      <c r="C7" s="39">
        <v>7165835</v>
      </c>
    </row>
    <row r="8" spans="1:3" ht="24.75" customHeight="1">
      <c r="A8" s="5" t="s">
        <v>2</v>
      </c>
      <c r="B8" s="28" t="s">
        <v>587</v>
      </c>
      <c r="C8" s="39">
        <v>2795316</v>
      </c>
    </row>
    <row r="9" spans="1:4" ht="27" customHeight="1">
      <c r="A9" s="5" t="s">
        <v>3</v>
      </c>
      <c r="B9" s="28" t="s">
        <v>121</v>
      </c>
      <c r="C9" s="39">
        <v>4370519</v>
      </c>
      <c r="D9" s="38">
        <f>C9-4370519</f>
        <v>0</v>
      </c>
    </row>
    <row r="10" spans="1:3" ht="15.75">
      <c r="A10" s="5" t="s">
        <v>11</v>
      </c>
      <c r="B10" s="28" t="s">
        <v>586</v>
      </c>
      <c r="C10" s="37">
        <v>1693093</v>
      </c>
    </row>
    <row r="11" spans="1:3" ht="15.75">
      <c r="A11" s="4">
        <v>1</v>
      </c>
      <c r="B11" s="7" t="s">
        <v>46</v>
      </c>
      <c r="C11" s="37"/>
    </row>
    <row r="12" spans="1:3" ht="15.75">
      <c r="A12" s="4" t="s">
        <v>5</v>
      </c>
      <c r="B12" s="7" t="s">
        <v>48</v>
      </c>
      <c r="C12" s="37"/>
    </row>
    <row r="13" spans="1:3" ht="15.75">
      <c r="A13" s="4" t="s">
        <v>5</v>
      </c>
      <c r="B13" s="7" t="s">
        <v>49</v>
      </c>
      <c r="C13" s="37"/>
    </row>
    <row r="14" spans="1:3" ht="15.75">
      <c r="A14" s="4" t="s">
        <v>5</v>
      </c>
      <c r="B14" s="7" t="s">
        <v>69</v>
      </c>
      <c r="C14" s="37"/>
    </row>
    <row r="15" spans="1:3" ht="15.75">
      <c r="A15" s="4" t="s">
        <v>5</v>
      </c>
      <c r="B15" s="7" t="s">
        <v>70</v>
      </c>
      <c r="C15" s="37"/>
    </row>
    <row r="16" spans="1:3" ht="15.75">
      <c r="A16" s="4" t="s">
        <v>5</v>
      </c>
      <c r="B16" s="7" t="s">
        <v>71</v>
      </c>
      <c r="C16" s="37"/>
    </row>
    <row r="17" spans="1:3" ht="15.75">
      <c r="A17" s="4" t="s">
        <v>5</v>
      </c>
      <c r="B17" s="7" t="s">
        <v>72</v>
      </c>
      <c r="C17" s="37"/>
    </row>
    <row r="18" spans="1:3" ht="15.75">
      <c r="A18" s="4" t="s">
        <v>5</v>
      </c>
      <c r="B18" s="7" t="s">
        <v>73</v>
      </c>
      <c r="C18" s="37"/>
    </row>
    <row r="19" spans="1:3" ht="15.75">
      <c r="A19" s="4" t="s">
        <v>5</v>
      </c>
      <c r="B19" s="7" t="s">
        <v>74</v>
      </c>
      <c r="C19" s="37"/>
    </row>
    <row r="20" spans="1:3" ht="15.75">
      <c r="A20" s="4" t="s">
        <v>5</v>
      </c>
      <c r="B20" s="7" t="s">
        <v>75</v>
      </c>
      <c r="C20" s="37"/>
    </row>
    <row r="21" spans="1:3" ht="15.75">
      <c r="A21" s="4" t="s">
        <v>5</v>
      </c>
      <c r="B21" s="7" t="s">
        <v>76</v>
      </c>
      <c r="C21" s="37"/>
    </row>
    <row r="22" spans="1:3" ht="15.75">
      <c r="A22" s="4" t="s">
        <v>5</v>
      </c>
      <c r="B22" s="7" t="s">
        <v>90</v>
      </c>
      <c r="C22" s="37"/>
    </row>
    <row r="23" spans="1:3" ht="15.75">
      <c r="A23" s="4" t="s">
        <v>5</v>
      </c>
      <c r="B23" s="7" t="s">
        <v>78</v>
      </c>
      <c r="C23" s="37"/>
    </row>
    <row r="24" spans="1:3" ht="15.75">
      <c r="A24" s="4" t="s">
        <v>5</v>
      </c>
      <c r="B24" s="7" t="s">
        <v>79</v>
      </c>
      <c r="C24" s="37"/>
    </row>
    <row r="25" spans="1:3" ht="31.5">
      <c r="A25" s="4">
        <v>2</v>
      </c>
      <c r="B25" s="7" t="s">
        <v>91</v>
      </c>
      <c r="C25" s="37"/>
    </row>
    <row r="26" spans="1:3" ht="15.75">
      <c r="A26" s="4">
        <v>3</v>
      </c>
      <c r="B26" s="7" t="s">
        <v>53</v>
      </c>
      <c r="C26" s="37"/>
    </row>
    <row r="27" spans="1:3" ht="15.75">
      <c r="A27" s="5" t="s">
        <v>7</v>
      </c>
      <c r="B27" s="6" t="s">
        <v>15</v>
      </c>
      <c r="C27" s="39">
        <v>2516985</v>
      </c>
    </row>
    <row r="28" spans="1:3" ht="15.75">
      <c r="A28" s="4" t="s">
        <v>5</v>
      </c>
      <c r="B28" s="7" t="s">
        <v>48</v>
      </c>
      <c r="C28" s="37">
        <v>466665</v>
      </c>
    </row>
    <row r="29" spans="1:3" ht="15.75">
      <c r="A29" s="4" t="s">
        <v>5</v>
      </c>
      <c r="B29" s="7" t="s">
        <v>92</v>
      </c>
      <c r="C29" s="37">
        <v>22699</v>
      </c>
    </row>
    <row r="30" spans="1:3" ht="15.75">
      <c r="A30" s="4" t="s">
        <v>5</v>
      </c>
      <c r="B30" s="7" t="s">
        <v>69</v>
      </c>
      <c r="C30" s="37">
        <v>125130</v>
      </c>
    </row>
    <row r="31" spans="1:3" ht="15.75">
      <c r="A31" s="4" t="s">
        <v>5</v>
      </c>
      <c r="B31" s="7" t="s">
        <v>70</v>
      </c>
      <c r="C31" s="37">
        <v>41343</v>
      </c>
    </row>
    <row r="32" spans="1:3" ht="15.75">
      <c r="A32" s="4" t="s">
        <v>5</v>
      </c>
      <c r="B32" s="7" t="s">
        <v>71</v>
      </c>
      <c r="C32" s="37">
        <v>660809</v>
      </c>
    </row>
    <row r="33" spans="1:3" ht="15.75">
      <c r="A33" s="4" t="s">
        <v>5</v>
      </c>
      <c r="B33" s="7" t="s">
        <v>122</v>
      </c>
      <c r="C33" s="37">
        <v>74247</v>
      </c>
    </row>
    <row r="34" spans="1:3" ht="15.75">
      <c r="A34" s="4" t="s">
        <v>5</v>
      </c>
      <c r="B34" s="7" t="s">
        <v>73</v>
      </c>
      <c r="C34" s="37">
        <v>45960</v>
      </c>
    </row>
    <row r="35" spans="1:3" ht="15.75">
      <c r="A35" s="4" t="s">
        <v>5</v>
      </c>
      <c r="B35" s="7" t="s">
        <v>75</v>
      </c>
      <c r="C35" s="37">
        <v>36902</v>
      </c>
    </row>
    <row r="36" spans="1:3" ht="15.75">
      <c r="A36" s="4" t="s">
        <v>5</v>
      </c>
      <c r="B36" s="7" t="s">
        <v>76</v>
      </c>
      <c r="C36" s="37">
        <v>402126</v>
      </c>
    </row>
    <row r="37" spans="1:3" ht="15.75">
      <c r="A37" s="4" t="s">
        <v>5</v>
      </c>
      <c r="B37" s="7" t="s">
        <v>77</v>
      </c>
      <c r="C37" s="37">
        <v>543010</v>
      </c>
    </row>
    <row r="38" spans="1:3" ht="15.75">
      <c r="A38" s="4" t="s">
        <v>5</v>
      </c>
      <c r="B38" s="7" t="s">
        <v>78</v>
      </c>
      <c r="C38" s="37">
        <v>73135</v>
      </c>
    </row>
    <row r="39" spans="1:3" ht="15.75">
      <c r="A39" s="4"/>
      <c r="B39" s="7" t="s">
        <v>80</v>
      </c>
      <c r="C39" s="37">
        <v>24959</v>
      </c>
    </row>
    <row r="40" spans="1:4" ht="15.75">
      <c r="A40" s="40" t="s">
        <v>8</v>
      </c>
      <c r="B40" s="28" t="s">
        <v>583</v>
      </c>
      <c r="C40" s="39">
        <v>45700</v>
      </c>
      <c r="D40" s="39"/>
    </row>
    <row r="41" spans="1:4" ht="15.75">
      <c r="A41" s="40" t="s">
        <v>9</v>
      </c>
      <c r="B41" s="28" t="s">
        <v>119</v>
      </c>
      <c r="C41" s="39">
        <v>27600</v>
      </c>
      <c r="D41" s="39"/>
    </row>
    <row r="42" spans="1:3" ht="15.75">
      <c r="A42" s="27" t="s">
        <v>17</v>
      </c>
      <c r="B42" s="28" t="s">
        <v>584</v>
      </c>
      <c r="C42" s="39">
        <v>3200</v>
      </c>
    </row>
    <row r="43" spans="1:3" ht="15.75">
      <c r="A43" s="27" t="s">
        <v>54</v>
      </c>
      <c r="B43" s="28" t="s">
        <v>585</v>
      </c>
      <c r="C43" s="39">
        <v>1000</v>
      </c>
    </row>
    <row r="44" spans="1:3" ht="15.75">
      <c r="A44" s="27" t="s">
        <v>94</v>
      </c>
      <c r="B44" s="6" t="s">
        <v>27</v>
      </c>
      <c r="C44" s="39">
        <v>67055</v>
      </c>
    </row>
    <row r="45" spans="1:3" ht="15.75">
      <c r="A45" s="27" t="s">
        <v>123</v>
      </c>
      <c r="B45" s="6" t="s">
        <v>16</v>
      </c>
      <c r="C45" s="39">
        <v>15886</v>
      </c>
    </row>
    <row r="46" spans="1:3" ht="15.75">
      <c r="A46" s="5" t="s">
        <v>10</v>
      </c>
      <c r="B46" s="6" t="s">
        <v>60</v>
      </c>
      <c r="C46" s="37"/>
    </row>
    <row r="47" ht="25.5" customHeight="1">
      <c r="A47" s="3" t="s">
        <v>85</v>
      </c>
    </row>
    <row r="48" spans="1:3" s="10" customFormat="1" ht="24" customHeight="1">
      <c r="A48" s="172" t="s">
        <v>82</v>
      </c>
      <c r="B48" s="172"/>
      <c r="C48" s="172"/>
    </row>
    <row r="49" spans="1:3" s="9" customFormat="1" ht="74.25" customHeight="1">
      <c r="A49" s="172" t="s">
        <v>43</v>
      </c>
      <c r="B49" s="172"/>
      <c r="C49" s="172"/>
    </row>
    <row r="50" spans="1:3" s="9" customFormat="1" ht="55.5" customHeight="1">
      <c r="A50" s="172" t="s">
        <v>93</v>
      </c>
      <c r="B50" s="172"/>
      <c r="C50" s="172"/>
    </row>
  </sheetData>
  <sheetProtection/>
  <mergeCells count="5">
    <mergeCell ref="A2:C2"/>
    <mergeCell ref="A48:C48"/>
    <mergeCell ref="A49:C49"/>
    <mergeCell ref="A50:C50"/>
    <mergeCell ref="A3:F3"/>
  </mergeCells>
  <printOptions/>
  <pageMargins left="0.7086614173228347" right="0.7086614173228347" top="0.47" bottom="0.43" header="0.31496062992125984" footer="0.31496062992125984"/>
  <pageSetup fitToHeight="0"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V221"/>
  <sheetViews>
    <sheetView zoomScalePageLayoutView="0" workbookViewId="0" topLeftCell="A1">
      <selection activeCell="G15" sqref="G15"/>
    </sheetView>
  </sheetViews>
  <sheetFormatPr defaultColWidth="9.140625" defaultRowHeight="15"/>
  <cols>
    <col min="1" max="1" width="6.421875" style="0" customWidth="1"/>
    <col min="2" max="2" width="26.00390625" style="0" customWidth="1"/>
    <col min="3" max="3" width="8.28125" style="0" customWidth="1"/>
    <col min="4" max="4" width="8.57421875" style="0" customWidth="1"/>
    <col min="5" max="5" width="7.7109375" style="0" customWidth="1"/>
    <col min="6" max="6" width="7.140625" style="0" customWidth="1"/>
    <col min="7" max="7" width="8.00390625" style="0" customWidth="1"/>
    <col min="8" max="8" width="7.57421875" style="0" customWidth="1"/>
    <col min="9" max="11" width="7.421875" style="0" customWidth="1"/>
    <col min="12" max="12" width="6.8515625" style="0" customWidth="1"/>
    <col min="13" max="13" width="8.421875" style="0" customWidth="1"/>
    <col min="14" max="14" width="8.00390625" style="0" customWidth="1"/>
    <col min="15" max="15" width="7.57421875" style="0" customWidth="1"/>
    <col min="16" max="16" width="8.00390625" style="0" customWidth="1"/>
    <col min="17" max="18" width="7.140625" style="0" customWidth="1"/>
    <col min="21" max="21" width="7.421875" style="0" customWidth="1"/>
    <col min="22" max="22" width="7.7109375" style="0" customWidth="1"/>
  </cols>
  <sheetData>
    <row r="1" ht="15.75">
      <c r="T1" s="1" t="s">
        <v>589</v>
      </c>
    </row>
    <row r="2" spans="1:22" ht="15.75">
      <c r="A2" s="174" t="s">
        <v>581</v>
      </c>
      <c r="B2" s="174"/>
      <c r="C2" s="174"/>
      <c r="D2" s="174"/>
      <c r="E2" s="174"/>
      <c r="F2" s="174"/>
      <c r="G2" s="174"/>
      <c r="H2" s="174"/>
      <c r="I2" s="174"/>
      <c r="J2" s="174"/>
      <c r="K2" s="174"/>
      <c r="L2" s="174"/>
      <c r="M2" s="174"/>
      <c r="N2" s="174"/>
      <c r="O2" s="174"/>
      <c r="P2" s="174"/>
      <c r="Q2" s="174"/>
      <c r="R2" s="174"/>
      <c r="S2" s="174"/>
      <c r="T2" s="174"/>
      <c r="U2" s="174"/>
      <c r="V2" s="174"/>
    </row>
    <row r="3" spans="1:22" ht="15.75" customHeight="1">
      <c r="A3" s="164"/>
      <c r="B3" s="170" t="s">
        <v>593</v>
      </c>
      <c r="C3" s="170"/>
      <c r="D3" s="170"/>
      <c r="E3" s="170"/>
      <c r="F3" s="170"/>
      <c r="G3" s="170"/>
      <c r="H3" s="170"/>
      <c r="I3" s="170"/>
      <c r="J3" s="170"/>
      <c r="K3" s="170"/>
      <c r="L3" s="170"/>
      <c r="M3" s="170"/>
      <c r="N3" s="170"/>
      <c r="O3" s="170"/>
      <c r="P3" s="170"/>
      <c r="Q3" s="170"/>
      <c r="R3" s="170"/>
      <c r="S3" s="170"/>
      <c r="T3" s="170"/>
      <c r="U3" s="170"/>
      <c r="V3" s="164"/>
    </row>
    <row r="4" ht="15.75">
      <c r="T4" s="2" t="s">
        <v>6</v>
      </c>
    </row>
    <row r="5" spans="1:22" ht="15">
      <c r="A5" s="176" t="s">
        <v>0</v>
      </c>
      <c r="B5" s="176" t="s">
        <v>22</v>
      </c>
      <c r="C5" s="176" t="s">
        <v>19</v>
      </c>
      <c r="D5" s="176" t="s">
        <v>48</v>
      </c>
      <c r="E5" s="176" t="s">
        <v>49</v>
      </c>
      <c r="F5" s="176" t="s">
        <v>69</v>
      </c>
      <c r="G5" s="176" t="s">
        <v>70</v>
      </c>
      <c r="H5" s="176" t="s">
        <v>71</v>
      </c>
      <c r="I5" s="176" t="s">
        <v>72</v>
      </c>
      <c r="J5" s="176" t="s">
        <v>73</v>
      </c>
      <c r="K5" s="176" t="s">
        <v>74</v>
      </c>
      <c r="L5" s="176" t="s">
        <v>75</v>
      </c>
      <c r="M5" s="176" t="s">
        <v>76</v>
      </c>
      <c r="N5" s="177" t="s">
        <v>23</v>
      </c>
      <c r="O5" s="178"/>
      <c r="P5" s="178"/>
      <c r="Q5" s="178"/>
      <c r="R5" s="178"/>
      <c r="S5" s="179"/>
      <c r="T5" s="176" t="s">
        <v>77</v>
      </c>
      <c r="U5" s="176" t="s">
        <v>78</v>
      </c>
      <c r="V5" s="176" t="s">
        <v>80</v>
      </c>
    </row>
    <row r="6" spans="1:22" ht="45">
      <c r="A6" s="176"/>
      <c r="B6" s="176"/>
      <c r="C6" s="176"/>
      <c r="D6" s="176"/>
      <c r="E6" s="176"/>
      <c r="F6" s="176"/>
      <c r="G6" s="176"/>
      <c r="H6" s="176"/>
      <c r="I6" s="176"/>
      <c r="J6" s="176"/>
      <c r="K6" s="176"/>
      <c r="L6" s="176"/>
      <c r="M6" s="176"/>
      <c r="N6" s="57" t="s">
        <v>149</v>
      </c>
      <c r="O6" s="57" t="s">
        <v>150</v>
      </c>
      <c r="P6" s="57" t="s">
        <v>151</v>
      </c>
      <c r="Q6" s="57" t="s">
        <v>152</v>
      </c>
      <c r="R6" s="57" t="s">
        <v>153</v>
      </c>
      <c r="S6" s="57" t="s">
        <v>154</v>
      </c>
      <c r="T6" s="176"/>
      <c r="U6" s="176"/>
      <c r="V6" s="176"/>
    </row>
    <row r="7" spans="1:22" ht="15">
      <c r="A7" s="58" t="s">
        <v>2</v>
      </c>
      <c r="B7" s="58" t="s">
        <v>3</v>
      </c>
      <c r="C7" s="59">
        <v>1</v>
      </c>
      <c r="D7" s="60">
        <v>2</v>
      </c>
      <c r="E7" s="59">
        <v>3</v>
      </c>
      <c r="F7" s="60">
        <v>4</v>
      </c>
      <c r="G7" s="59">
        <v>5</v>
      </c>
      <c r="H7" s="60">
        <v>6</v>
      </c>
      <c r="I7" s="59">
        <v>7</v>
      </c>
      <c r="J7" s="60">
        <v>8</v>
      </c>
      <c r="K7" s="59">
        <v>9</v>
      </c>
      <c r="L7" s="60">
        <v>10</v>
      </c>
      <c r="M7" s="59">
        <v>11</v>
      </c>
      <c r="N7" s="60">
        <v>12</v>
      </c>
      <c r="O7" s="59">
        <v>13</v>
      </c>
      <c r="P7" s="60">
        <v>14</v>
      </c>
      <c r="Q7" s="59">
        <v>15</v>
      </c>
      <c r="R7" s="60">
        <v>16</v>
      </c>
      <c r="S7" s="59">
        <v>17</v>
      </c>
      <c r="T7" s="60">
        <v>18</v>
      </c>
      <c r="U7" s="59">
        <v>19</v>
      </c>
      <c r="V7" s="60">
        <v>20</v>
      </c>
    </row>
    <row r="8" spans="1:22" ht="15">
      <c r="A8" s="61"/>
      <c r="B8" s="62" t="s">
        <v>20</v>
      </c>
      <c r="C8" s="63">
        <f>SUM(D8:V8)-SUM(N8:S8)</f>
        <v>2516985</v>
      </c>
      <c r="D8" s="63">
        <f>+D9+D19+D34+D65+D66+D67+D68+D104+D111+D125+D126+D136+D149+D150+D154+D158+D159+D162+D165+D168+D169+D176+D177+D178+D181+D182+D186+D187+D188+D189+D192+D193+D194+D195+D196+D197+D198+D199+D200+D201+D202+D203+D204+D205+D206+D212+D213</f>
        <v>466665</v>
      </c>
      <c r="E8" s="63">
        <f>+E9+E19+E34+E65+E66+E67+E68+E104+E111+E125+E126+E136+E149+E150+E154+E158+E159+E162+E165+E168+E169+E176+E177+E178+E181+E182+E186+E187+E188+E189+E192+E193+E194+E195+E196+E197+E198+E199+E200+E201+E202+E203+E204+E205+E206+E212+E213</f>
        <v>22699</v>
      </c>
      <c r="F8" s="63">
        <f aca="true" t="shared" si="0" ref="F8:V8">+F9+F19+F34+F65+F66+F67+F68+F104+F111+F125+F126+F136+F149+F150+F154+F158+F159+F162+F165+F168+F169+F176+F177+F178+F181+F182+F186+F187+F188+F189+F192+F193+F194+F195+F196+F197+F198+F199+F200+F201+F202+F203+F204+F205+F206+F212+F213</f>
        <v>125130</v>
      </c>
      <c r="G8" s="63">
        <f t="shared" si="0"/>
        <v>41343</v>
      </c>
      <c r="H8" s="63">
        <f t="shared" si="0"/>
        <v>660809</v>
      </c>
      <c r="I8" s="63">
        <f t="shared" si="0"/>
        <v>42502</v>
      </c>
      <c r="J8" s="63">
        <f t="shared" si="0"/>
        <v>45960</v>
      </c>
      <c r="K8" s="63">
        <f t="shared" si="0"/>
        <v>31745</v>
      </c>
      <c r="L8" s="63">
        <f t="shared" si="0"/>
        <v>36902</v>
      </c>
      <c r="M8" s="63">
        <f>+M9+M19+M34+M65+M66+M67+M68+M104+M111+M125+M126+M136+M149+M150+M154+M158+M159+M162+M165+M168+M169+M176+M177+M178+M181+M182+M186+M187+M188+M189+M192+M193+M194+M195+M196+M197+M198+M199+M200+M201+M202+M203+M204+M205+M206+M212+M213</f>
        <v>402126</v>
      </c>
      <c r="N8" s="63">
        <f aca="true" t="shared" si="1" ref="N8:S8">+N9+N19+N34+N65+N66+N67+N68+N104+N111+N125+N126+N136+N149+N150+N154+N158+N159+N162+N165+N168+N169+N176+N177+N178+N181+N182+N186+N187+N188+N189+N192+N193+N194+N195+N196+N197+N198+N199+N200+N201+N202+N203+N204+N205+N206+N212+N213</f>
        <v>265583</v>
      </c>
      <c r="O8" s="63">
        <f t="shared" si="1"/>
        <v>86530</v>
      </c>
      <c r="P8" s="63">
        <f t="shared" si="1"/>
        <v>5542</v>
      </c>
      <c r="Q8" s="63">
        <f t="shared" si="1"/>
        <v>3267</v>
      </c>
      <c r="R8" s="63">
        <f t="shared" si="1"/>
        <v>13537</v>
      </c>
      <c r="S8" s="63">
        <f t="shared" si="1"/>
        <v>27667</v>
      </c>
      <c r="T8" s="63">
        <f t="shared" si="0"/>
        <v>543010</v>
      </c>
      <c r="U8" s="63">
        <f t="shared" si="0"/>
        <v>73135</v>
      </c>
      <c r="V8" s="63">
        <f t="shared" si="0"/>
        <v>24959</v>
      </c>
    </row>
    <row r="9" spans="1:22" ht="15">
      <c r="A9" s="64">
        <v>1</v>
      </c>
      <c r="B9" s="65" t="s">
        <v>155</v>
      </c>
      <c r="C9" s="65">
        <f aca="true" t="shared" si="2" ref="C9:C72">SUM(D9:V9)-SUM(N9:S9)</f>
        <v>109742</v>
      </c>
      <c r="D9" s="65">
        <f>+D10+D11+D12+D13+D17</f>
        <v>0</v>
      </c>
      <c r="E9" s="65">
        <f>+E10+E11+E12+E13+E17</f>
        <v>0</v>
      </c>
      <c r="F9" s="65">
        <f aca="true" t="shared" si="3" ref="F9:L9">+F10+F11+F12+F13+F17</f>
        <v>0</v>
      </c>
      <c r="G9" s="65">
        <f t="shared" si="3"/>
        <v>0</v>
      </c>
      <c r="H9" s="65">
        <f t="shared" si="3"/>
        <v>0</v>
      </c>
      <c r="I9" s="65">
        <f t="shared" si="3"/>
        <v>0</v>
      </c>
      <c r="J9" s="65">
        <f t="shared" si="3"/>
        <v>0</v>
      </c>
      <c r="K9" s="65">
        <f t="shared" si="3"/>
        <v>0</v>
      </c>
      <c r="L9" s="65">
        <f t="shared" si="3"/>
        <v>0</v>
      </c>
      <c r="M9" s="65">
        <f>+M10+M11+M12+M13+M17+M18</f>
        <v>86530</v>
      </c>
      <c r="N9" s="65">
        <f aca="true" t="shared" si="4" ref="N9:S9">+N10+N11+N12+N13+N17+N18</f>
        <v>0</v>
      </c>
      <c r="O9" s="65">
        <f>+O10+O11+O12+O13+O17+O18</f>
        <v>86530</v>
      </c>
      <c r="P9" s="65">
        <f t="shared" si="4"/>
        <v>0</v>
      </c>
      <c r="Q9" s="65">
        <f t="shared" si="4"/>
        <v>0</v>
      </c>
      <c r="R9" s="65">
        <f t="shared" si="4"/>
        <v>0</v>
      </c>
      <c r="S9" s="65">
        <f t="shared" si="4"/>
        <v>0</v>
      </c>
      <c r="T9" s="65">
        <f>+T10+T11+T12+T13+T17</f>
        <v>23212</v>
      </c>
      <c r="U9" s="65">
        <f>+U10+U11+U12+U13+U17</f>
        <v>0</v>
      </c>
      <c r="V9" s="65">
        <f>+V10+V11+V12+V13+V17</f>
        <v>0</v>
      </c>
    </row>
    <row r="10" spans="1:22" ht="15">
      <c r="A10" s="66" t="s">
        <v>100</v>
      </c>
      <c r="B10" s="67" t="s">
        <v>156</v>
      </c>
      <c r="C10" s="67">
        <f t="shared" si="2"/>
        <v>12465</v>
      </c>
      <c r="D10" s="67"/>
      <c r="E10" s="67"/>
      <c r="F10" s="67"/>
      <c r="G10" s="67"/>
      <c r="H10" s="67"/>
      <c r="I10" s="67"/>
      <c r="J10" s="67"/>
      <c r="K10" s="67"/>
      <c r="L10" s="67"/>
      <c r="M10" s="67"/>
      <c r="N10" s="67"/>
      <c r="O10" s="67"/>
      <c r="P10" s="67"/>
      <c r="Q10" s="67"/>
      <c r="R10" s="67"/>
      <c r="S10" s="67"/>
      <c r="T10" s="67">
        <v>12465</v>
      </c>
      <c r="U10" s="67"/>
      <c r="V10" s="67"/>
    </row>
    <row r="11" spans="1:22" ht="15">
      <c r="A11" s="66" t="s">
        <v>101</v>
      </c>
      <c r="B11" s="67" t="s">
        <v>157</v>
      </c>
      <c r="C11" s="67">
        <f t="shared" si="2"/>
        <v>4857</v>
      </c>
      <c r="D11" s="67"/>
      <c r="E11" s="67"/>
      <c r="F11" s="67"/>
      <c r="G11" s="67"/>
      <c r="H11" s="67"/>
      <c r="I11" s="67"/>
      <c r="J11" s="67"/>
      <c r="K11" s="67"/>
      <c r="L11" s="67"/>
      <c r="M11" s="67"/>
      <c r="N11" s="67"/>
      <c r="O11" s="67"/>
      <c r="P11" s="67"/>
      <c r="Q11" s="67"/>
      <c r="R11" s="67"/>
      <c r="S11" s="67"/>
      <c r="T11" s="67">
        <v>4857</v>
      </c>
      <c r="U11" s="67"/>
      <c r="V11" s="67"/>
    </row>
    <row r="12" spans="1:22" ht="15">
      <c r="A12" s="66" t="s">
        <v>102</v>
      </c>
      <c r="B12" s="67" t="s">
        <v>158</v>
      </c>
      <c r="C12" s="67">
        <f t="shared" si="2"/>
        <v>5890</v>
      </c>
      <c r="D12" s="67"/>
      <c r="E12" s="67"/>
      <c r="F12" s="67"/>
      <c r="G12" s="67"/>
      <c r="H12" s="67"/>
      <c r="I12" s="67"/>
      <c r="J12" s="67"/>
      <c r="K12" s="67"/>
      <c r="L12" s="67"/>
      <c r="M12" s="67"/>
      <c r="N12" s="67"/>
      <c r="O12" s="67"/>
      <c r="P12" s="67"/>
      <c r="Q12" s="67"/>
      <c r="R12" s="67"/>
      <c r="S12" s="67"/>
      <c r="T12" s="67">
        <v>5890</v>
      </c>
      <c r="U12" s="67"/>
      <c r="V12" s="67"/>
    </row>
    <row r="13" spans="1:22" ht="15">
      <c r="A13" s="66" t="s">
        <v>103</v>
      </c>
      <c r="B13" s="67" t="s">
        <v>159</v>
      </c>
      <c r="C13" s="67">
        <f>SUM(D13:V13)-SUM(N13:S13)</f>
        <v>85324</v>
      </c>
      <c r="D13" s="67"/>
      <c r="E13" s="67"/>
      <c r="F13" s="67"/>
      <c r="G13" s="67"/>
      <c r="H13" s="67"/>
      <c r="I13" s="67"/>
      <c r="J13" s="67"/>
      <c r="K13" s="67"/>
      <c r="L13" s="67"/>
      <c r="M13" s="67">
        <f>SUM(M14:M16)</f>
        <v>85324</v>
      </c>
      <c r="N13" s="67"/>
      <c r="O13" s="67">
        <f>+O14+O15+O16</f>
        <v>85324</v>
      </c>
      <c r="P13" s="67"/>
      <c r="Q13" s="67"/>
      <c r="R13" s="67"/>
      <c r="S13" s="67"/>
      <c r="T13" s="67"/>
      <c r="U13" s="67"/>
      <c r="V13" s="67"/>
    </row>
    <row r="14" spans="1:22" ht="15">
      <c r="A14" s="68"/>
      <c r="B14" s="69" t="s">
        <v>160</v>
      </c>
      <c r="C14" s="70">
        <f t="shared" si="2"/>
        <v>79978</v>
      </c>
      <c r="D14" s="70"/>
      <c r="E14" s="70"/>
      <c r="F14" s="70"/>
      <c r="G14" s="70"/>
      <c r="H14" s="70"/>
      <c r="I14" s="70"/>
      <c r="J14" s="70"/>
      <c r="K14" s="70"/>
      <c r="L14" s="70"/>
      <c r="M14" s="70">
        <v>79978</v>
      </c>
      <c r="N14" s="70"/>
      <c r="O14" s="70">
        <v>79978</v>
      </c>
      <c r="P14" s="70"/>
      <c r="Q14" s="70"/>
      <c r="R14" s="70"/>
      <c r="S14" s="70"/>
      <c r="T14" s="70"/>
      <c r="U14" s="70"/>
      <c r="V14" s="70"/>
    </row>
    <row r="15" spans="1:22" ht="15">
      <c r="A15" s="68"/>
      <c r="B15" s="69" t="s">
        <v>161</v>
      </c>
      <c r="C15" s="70">
        <f t="shared" si="2"/>
        <v>4946</v>
      </c>
      <c r="D15" s="70"/>
      <c r="E15" s="70"/>
      <c r="F15" s="70"/>
      <c r="G15" s="70"/>
      <c r="H15" s="70"/>
      <c r="I15" s="70"/>
      <c r="J15" s="70"/>
      <c r="K15" s="70"/>
      <c r="L15" s="70"/>
      <c r="M15" s="70">
        <v>4946</v>
      </c>
      <c r="N15" s="70"/>
      <c r="O15" s="70">
        <v>4946</v>
      </c>
      <c r="P15" s="70"/>
      <c r="Q15" s="70"/>
      <c r="R15" s="70"/>
      <c r="S15" s="70"/>
      <c r="T15" s="70"/>
      <c r="U15" s="70"/>
      <c r="V15" s="70"/>
    </row>
    <row r="16" spans="1:22" ht="18">
      <c r="A16" s="68"/>
      <c r="B16" s="71" t="s">
        <v>162</v>
      </c>
      <c r="C16" s="70">
        <f t="shared" si="2"/>
        <v>400</v>
      </c>
      <c r="D16" s="70"/>
      <c r="E16" s="70"/>
      <c r="F16" s="70"/>
      <c r="G16" s="70"/>
      <c r="H16" s="70"/>
      <c r="I16" s="70"/>
      <c r="J16" s="70"/>
      <c r="K16" s="70"/>
      <c r="L16" s="70"/>
      <c r="M16" s="70">
        <v>400</v>
      </c>
      <c r="N16" s="70"/>
      <c r="O16" s="70">
        <v>400</v>
      </c>
      <c r="P16" s="70"/>
      <c r="Q16" s="70"/>
      <c r="R16" s="70"/>
      <c r="S16" s="70"/>
      <c r="T16" s="70"/>
      <c r="U16" s="70"/>
      <c r="V16" s="70"/>
    </row>
    <row r="17" spans="1:22" ht="15">
      <c r="A17" s="66" t="s">
        <v>104</v>
      </c>
      <c r="B17" s="67" t="s">
        <v>163</v>
      </c>
      <c r="C17" s="67">
        <f t="shared" si="2"/>
        <v>1006</v>
      </c>
      <c r="D17" s="67"/>
      <c r="E17" s="67"/>
      <c r="F17" s="67"/>
      <c r="G17" s="67"/>
      <c r="H17" s="67"/>
      <c r="I17" s="67"/>
      <c r="J17" s="67"/>
      <c r="K17" s="67"/>
      <c r="L17" s="67"/>
      <c r="M17" s="67">
        <v>1006</v>
      </c>
      <c r="N17" s="67"/>
      <c r="O17" s="67">
        <v>1006</v>
      </c>
      <c r="P17" s="67"/>
      <c r="Q17" s="67"/>
      <c r="R17" s="67"/>
      <c r="S17" s="67"/>
      <c r="T17" s="67"/>
      <c r="U17" s="67"/>
      <c r="V17" s="67"/>
    </row>
    <row r="18" spans="1:22" ht="15">
      <c r="A18" s="66" t="s">
        <v>105</v>
      </c>
      <c r="B18" s="67" t="s">
        <v>164</v>
      </c>
      <c r="C18" s="67">
        <f t="shared" si="2"/>
        <v>200</v>
      </c>
      <c r="D18" s="67"/>
      <c r="E18" s="67"/>
      <c r="F18" s="67"/>
      <c r="G18" s="67"/>
      <c r="H18" s="67"/>
      <c r="I18" s="67"/>
      <c r="J18" s="67"/>
      <c r="K18" s="67"/>
      <c r="L18" s="67"/>
      <c r="M18" s="67">
        <v>200</v>
      </c>
      <c r="N18" s="67"/>
      <c r="O18" s="67">
        <v>200</v>
      </c>
      <c r="P18" s="67"/>
      <c r="Q18" s="67"/>
      <c r="R18" s="67"/>
      <c r="S18" s="67"/>
      <c r="T18" s="67"/>
      <c r="U18" s="67"/>
      <c r="V18" s="67"/>
    </row>
    <row r="19" spans="1:22" ht="15">
      <c r="A19" s="72">
        <v>2</v>
      </c>
      <c r="B19" s="73" t="s">
        <v>165</v>
      </c>
      <c r="C19" s="73">
        <f t="shared" si="2"/>
        <v>125856</v>
      </c>
      <c r="D19" s="73">
        <f>+D20+D21+D33</f>
        <v>0</v>
      </c>
      <c r="E19" s="73">
        <f>+E20+E21+E33</f>
        <v>0</v>
      </c>
      <c r="F19" s="73">
        <f aca="true" t="shared" si="5" ref="F19:V19">+F20+F21+F33</f>
        <v>0</v>
      </c>
      <c r="G19" s="73">
        <f t="shared" si="5"/>
        <v>0</v>
      </c>
      <c r="H19" s="73">
        <f t="shared" si="5"/>
        <v>0</v>
      </c>
      <c r="I19" s="73">
        <f t="shared" si="5"/>
        <v>0</v>
      </c>
      <c r="J19" s="73">
        <f t="shared" si="5"/>
        <v>0</v>
      </c>
      <c r="K19" s="73">
        <f t="shared" si="5"/>
        <v>0</v>
      </c>
      <c r="L19" s="73">
        <f t="shared" si="5"/>
        <v>0</v>
      </c>
      <c r="M19" s="73">
        <f>+M20+M21+M33</f>
        <v>115583</v>
      </c>
      <c r="N19" s="73">
        <f t="shared" si="5"/>
        <v>115583</v>
      </c>
      <c r="O19" s="73"/>
      <c r="P19" s="73"/>
      <c r="Q19" s="73"/>
      <c r="R19" s="73"/>
      <c r="S19" s="73"/>
      <c r="T19" s="73">
        <f t="shared" si="5"/>
        <v>10273</v>
      </c>
      <c r="U19" s="73">
        <f t="shared" si="5"/>
        <v>0</v>
      </c>
      <c r="V19" s="73">
        <f t="shared" si="5"/>
        <v>0</v>
      </c>
    </row>
    <row r="20" spans="1:22" ht="15">
      <c r="A20" s="72" t="s">
        <v>106</v>
      </c>
      <c r="B20" s="73" t="s">
        <v>166</v>
      </c>
      <c r="C20" s="73">
        <f t="shared" si="2"/>
        <v>10273</v>
      </c>
      <c r="D20" s="73"/>
      <c r="E20" s="73"/>
      <c r="F20" s="73"/>
      <c r="G20" s="73"/>
      <c r="H20" s="73"/>
      <c r="I20" s="73"/>
      <c r="J20" s="73"/>
      <c r="K20" s="73"/>
      <c r="L20" s="73"/>
      <c r="M20" s="73"/>
      <c r="N20" s="73"/>
      <c r="O20" s="73"/>
      <c r="P20" s="73"/>
      <c r="Q20" s="73"/>
      <c r="R20" s="73"/>
      <c r="S20" s="73"/>
      <c r="T20" s="73">
        <v>10273</v>
      </c>
      <c r="U20" s="73"/>
      <c r="V20" s="73"/>
    </row>
    <row r="21" spans="1:22" ht="15">
      <c r="A21" s="72" t="s">
        <v>107</v>
      </c>
      <c r="B21" s="73" t="s">
        <v>167</v>
      </c>
      <c r="C21" s="73">
        <f t="shared" si="2"/>
        <v>103583</v>
      </c>
      <c r="D21" s="73">
        <f>SUM(D22:D32)</f>
        <v>0</v>
      </c>
      <c r="E21" s="73">
        <f>SUM(E22:E32)</f>
        <v>0</v>
      </c>
      <c r="F21" s="73">
        <f>SUM(F22:F32)</f>
        <v>0</v>
      </c>
      <c r="G21" s="73">
        <f aca="true" t="shared" si="6" ref="G21:V21">SUM(G22:G32)</f>
        <v>0</v>
      </c>
      <c r="H21" s="73">
        <f t="shared" si="6"/>
        <v>0</v>
      </c>
      <c r="I21" s="73">
        <f t="shared" si="6"/>
        <v>0</v>
      </c>
      <c r="J21" s="73">
        <f t="shared" si="6"/>
        <v>0</v>
      </c>
      <c r="K21" s="73">
        <f t="shared" si="6"/>
        <v>0</v>
      </c>
      <c r="L21" s="73">
        <f t="shared" si="6"/>
        <v>0</v>
      </c>
      <c r="M21" s="73">
        <f>SUM(M22:M32)</f>
        <v>103583</v>
      </c>
      <c r="N21" s="73">
        <f>SUM(N22:N32)</f>
        <v>103583</v>
      </c>
      <c r="O21" s="73"/>
      <c r="P21" s="73"/>
      <c r="Q21" s="73"/>
      <c r="R21" s="73"/>
      <c r="S21" s="73"/>
      <c r="T21" s="73">
        <f t="shared" si="6"/>
        <v>0</v>
      </c>
      <c r="U21" s="73">
        <f t="shared" si="6"/>
        <v>0</v>
      </c>
      <c r="V21" s="73">
        <f t="shared" si="6"/>
        <v>0</v>
      </c>
    </row>
    <row r="22" spans="1:22" ht="15">
      <c r="A22" s="66" t="s">
        <v>168</v>
      </c>
      <c r="B22" s="67" t="s">
        <v>169</v>
      </c>
      <c r="C22" s="67">
        <f t="shared" si="2"/>
        <v>35877</v>
      </c>
      <c r="D22" s="67"/>
      <c r="E22" s="67"/>
      <c r="F22" s="67"/>
      <c r="G22" s="67"/>
      <c r="H22" s="67"/>
      <c r="I22" s="67"/>
      <c r="J22" s="67"/>
      <c r="K22" s="67"/>
      <c r="L22" s="67"/>
      <c r="M22" s="67">
        <v>35877</v>
      </c>
      <c r="N22" s="67">
        <v>35877</v>
      </c>
      <c r="O22" s="67"/>
      <c r="P22" s="67"/>
      <c r="Q22" s="67"/>
      <c r="R22" s="67"/>
      <c r="S22" s="67"/>
      <c r="T22" s="67"/>
      <c r="U22" s="67"/>
      <c r="V22" s="67"/>
    </row>
    <row r="23" spans="1:22" ht="15">
      <c r="A23" s="66" t="s">
        <v>170</v>
      </c>
      <c r="B23" s="67" t="s">
        <v>171</v>
      </c>
      <c r="C23" s="67">
        <f t="shared" si="2"/>
        <v>11022</v>
      </c>
      <c r="D23" s="67"/>
      <c r="E23" s="67"/>
      <c r="F23" s="67"/>
      <c r="G23" s="67"/>
      <c r="H23" s="67"/>
      <c r="I23" s="67"/>
      <c r="J23" s="67"/>
      <c r="K23" s="67"/>
      <c r="L23" s="67"/>
      <c r="M23" s="67">
        <v>11022</v>
      </c>
      <c r="N23" s="67">
        <v>11022</v>
      </c>
      <c r="O23" s="67"/>
      <c r="P23" s="67"/>
      <c r="Q23" s="67"/>
      <c r="R23" s="67"/>
      <c r="S23" s="67"/>
      <c r="T23" s="67"/>
      <c r="U23" s="67"/>
      <c r="V23" s="67"/>
    </row>
    <row r="24" spans="1:22" ht="15">
      <c r="A24" s="66" t="s">
        <v>172</v>
      </c>
      <c r="B24" s="67" t="s">
        <v>173</v>
      </c>
      <c r="C24" s="67">
        <f t="shared" si="2"/>
        <v>2014</v>
      </c>
      <c r="D24" s="67"/>
      <c r="E24" s="67"/>
      <c r="F24" s="67"/>
      <c r="G24" s="67"/>
      <c r="H24" s="67"/>
      <c r="I24" s="67"/>
      <c r="J24" s="67"/>
      <c r="K24" s="67"/>
      <c r="L24" s="67"/>
      <c r="M24" s="67">
        <v>2014</v>
      </c>
      <c r="N24" s="67">
        <v>2014</v>
      </c>
      <c r="O24" s="67"/>
      <c r="P24" s="67"/>
      <c r="Q24" s="67"/>
      <c r="R24" s="67"/>
      <c r="S24" s="67"/>
      <c r="T24" s="67"/>
      <c r="U24" s="67"/>
      <c r="V24" s="67"/>
    </row>
    <row r="25" spans="1:22" ht="15">
      <c r="A25" s="66" t="s">
        <v>174</v>
      </c>
      <c r="B25" s="67" t="s">
        <v>175</v>
      </c>
      <c r="C25" s="67">
        <f t="shared" si="2"/>
        <v>13036</v>
      </c>
      <c r="D25" s="67"/>
      <c r="E25" s="67"/>
      <c r="F25" s="67"/>
      <c r="G25" s="67"/>
      <c r="H25" s="67"/>
      <c r="I25" s="67"/>
      <c r="J25" s="67"/>
      <c r="K25" s="67"/>
      <c r="L25" s="67"/>
      <c r="M25" s="67">
        <v>13036</v>
      </c>
      <c r="N25" s="67">
        <v>13036</v>
      </c>
      <c r="O25" s="67"/>
      <c r="P25" s="67"/>
      <c r="Q25" s="67"/>
      <c r="R25" s="67"/>
      <c r="S25" s="67"/>
      <c r="T25" s="67"/>
      <c r="U25" s="67"/>
      <c r="V25" s="67"/>
    </row>
    <row r="26" spans="1:22" ht="15">
      <c r="A26" s="66" t="s">
        <v>176</v>
      </c>
      <c r="B26" s="67" t="s">
        <v>177</v>
      </c>
      <c r="C26" s="67">
        <f t="shared" si="2"/>
        <v>8259</v>
      </c>
      <c r="D26" s="67"/>
      <c r="E26" s="67"/>
      <c r="F26" s="67"/>
      <c r="G26" s="67"/>
      <c r="H26" s="67"/>
      <c r="I26" s="67"/>
      <c r="J26" s="67"/>
      <c r="K26" s="67"/>
      <c r="L26" s="67"/>
      <c r="M26" s="67">
        <v>8259</v>
      </c>
      <c r="N26" s="67">
        <v>8259</v>
      </c>
      <c r="O26" s="67"/>
      <c r="P26" s="67"/>
      <c r="Q26" s="67"/>
      <c r="R26" s="67"/>
      <c r="S26" s="67"/>
      <c r="T26" s="67"/>
      <c r="U26" s="67"/>
      <c r="V26" s="67"/>
    </row>
    <row r="27" spans="1:22" ht="15">
      <c r="A27" s="66" t="s">
        <v>178</v>
      </c>
      <c r="B27" s="67" t="s">
        <v>179</v>
      </c>
      <c r="C27" s="67">
        <f t="shared" si="2"/>
        <v>2068</v>
      </c>
      <c r="D27" s="67"/>
      <c r="E27" s="67"/>
      <c r="F27" s="67"/>
      <c r="G27" s="67"/>
      <c r="H27" s="67"/>
      <c r="I27" s="67"/>
      <c r="J27" s="67"/>
      <c r="K27" s="67"/>
      <c r="L27" s="67"/>
      <c r="M27" s="67">
        <v>2068</v>
      </c>
      <c r="N27" s="67">
        <v>2068</v>
      </c>
      <c r="O27" s="67"/>
      <c r="P27" s="67"/>
      <c r="Q27" s="67"/>
      <c r="R27" s="67"/>
      <c r="S27" s="67"/>
      <c r="T27" s="67"/>
      <c r="U27" s="67"/>
      <c r="V27" s="67"/>
    </row>
    <row r="28" spans="1:22" ht="15">
      <c r="A28" s="66" t="s">
        <v>180</v>
      </c>
      <c r="B28" s="67" t="s">
        <v>181</v>
      </c>
      <c r="C28" s="67">
        <f t="shared" si="2"/>
        <v>2612</v>
      </c>
      <c r="D28" s="67"/>
      <c r="E28" s="67"/>
      <c r="F28" s="67"/>
      <c r="G28" s="67"/>
      <c r="H28" s="67"/>
      <c r="I28" s="67"/>
      <c r="J28" s="67"/>
      <c r="K28" s="67"/>
      <c r="L28" s="67"/>
      <c r="M28" s="67">
        <v>2612</v>
      </c>
      <c r="N28" s="67">
        <v>2612</v>
      </c>
      <c r="O28" s="67"/>
      <c r="P28" s="67"/>
      <c r="Q28" s="67"/>
      <c r="R28" s="67"/>
      <c r="S28" s="67"/>
      <c r="T28" s="67"/>
      <c r="U28" s="67"/>
      <c r="V28" s="67"/>
    </row>
    <row r="29" spans="1:22" ht="15">
      <c r="A29" s="66" t="s">
        <v>182</v>
      </c>
      <c r="B29" s="67" t="s">
        <v>183</v>
      </c>
      <c r="C29" s="67">
        <f t="shared" si="2"/>
        <v>15182</v>
      </c>
      <c r="D29" s="67"/>
      <c r="E29" s="67"/>
      <c r="F29" s="67"/>
      <c r="G29" s="67"/>
      <c r="H29" s="67"/>
      <c r="I29" s="67"/>
      <c r="J29" s="67"/>
      <c r="K29" s="67"/>
      <c r="L29" s="67"/>
      <c r="M29" s="67">
        <v>15182</v>
      </c>
      <c r="N29" s="67">
        <v>15182</v>
      </c>
      <c r="O29" s="67"/>
      <c r="P29" s="67"/>
      <c r="Q29" s="67"/>
      <c r="R29" s="67"/>
      <c r="S29" s="67"/>
      <c r="T29" s="67"/>
      <c r="U29" s="67"/>
      <c r="V29" s="67"/>
    </row>
    <row r="30" spans="1:22" ht="15">
      <c r="A30" s="66" t="s">
        <v>184</v>
      </c>
      <c r="B30" s="67" t="s">
        <v>185</v>
      </c>
      <c r="C30" s="67">
        <f t="shared" si="2"/>
        <v>3207</v>
      </c>
      <c r="D30" s="67"/>
      <c r="E30" s="67"/>
      <c r="F30" s="67"/>
      <c r="G30" s="67"/>
      <c r="H30" s="67"/>
      <c r="I30" s="67"/>
      <c r="J30" s="67"/>
      <c r="K30" s="67"/>
      <c r="L30" s="67"/>
      <c r="M30" s="67">
        <v>3207</v>
      </c>
      <c r="N30" s="67">
        <v>3207</v>
      </c>
      <c r="O30" s="67"/>
      <c r="P30" s="67"/>
      <c r="Q30" s="67"/>
      <c r="R30" s="67"/>
      <c r="S30" s="67"/>
      <c r="T30" s="67"/>
      <c r="U30" s="67"/>
      <c r="V30" s="67"/>
    </row>
    <row r="31" spans="1:22" ht="15">
      <c r="A31" s="66" t="s">
        <v>186</v>
      </c>
      <c r="B31" s="67" t="s">
        <v>187</v>
      </c>
      <c r="C31" s="67">
        <f t="shared" si="2"/>
        <v>7995</v>
      </c>
      <c r="D31" s="67"/>
      <c r="E31" s="67"/>
      <c r="F31" s="67"/>
      <c r="G31" s="67"/>
      <c r="H31" s="67"/>
      <c r="I31" s="67"/>
      <c r="J31" s="67"/>
      <c r="K31" s="67"/>
      <c r="L31" s="67"/>
      <c r="M31" s="67">
        <v>7995</v>
      </c>
      <c r="N31" s="67">
        <v>7995</v>
      </c>
      <c r="O31" s="67"/>
      <c r="P31" s="67"/>
      <c r="Q31" s="67"/>
      <c r="R31" s="67"/>
      <c r="S31" s="67"/>
      <c r="T31" s="67"/>
      <c r="U31" s="67"/>
      <c r="V31" s="67"/>
    </row>
    <row r="32" spans="1:22" ht="15">
      <c r="A32" s="66" t="s">
        <v>188</v>
      </c>
      <c r="B32" s="67" t="s">
        <v>189</v>
      </c>
      <c r="C32" s="67">
        <f t="shared" si="2"/>
        <v>2311</v>
      </c>
      <c r="D32" s="67"/>
      <c r="E32" s="67"/>
      <c r="F32" s="67"/>
      <c r="G32" s="67"/>
      <c r="H32" s="67"/>
      <c r="I32" s="67"/>
      <c r="J32" s="67"/>
      <c r="K32" s="67"/>
      <c r="L32" s="67"/>
      <c r="M32" s="67">
        <v>2311</v>
      </c>
      <c r="N32" s="67">
        <v>2311</v>
      </c>
      <c r="O32" s="67"/>
      <c r="P32" s="67"/>
      <c r="Q32" s="67"/>
      <c r="R32" s="67"/>
      <c r="S32" s="67"/>
      <c r="T32" s="67"/>
      <c r="U32" s="67"/>
      <c r="V32" s="67"/>
    </row>
    <row r="33" spans="1:22" ht="15">
      <c r="A33" s="72" t="s">
        <v>108</v>
      </c>
      <c r="B33" s="73" t="s">
        <v>190</v>
      </c>
      <c r="C33" s="73">
        <f t="shared" si="2"/>
        <v>12000</v>
      </c>
      <c r="D33" s="73"/>
      <c r="E33" s="73"/>
      <c r="F33" s="73"/>
      <c r="G33" s="73"/>
      <c r="H33" s="73"/>
      <c r="I33" s="73"/>
      <c r="J33" s="73"/>
      <c r="K33" s="73"/>
      <c r="L33" s="73"/>
      <c r="M33" s="73">
        <v>12000</v>
      </c>
      <c r="N33" s="73">
        <v>12000</v>
      </c>
      <c r="O33" s="73"/>
      <c r="P33" s="73"/>
      <c r="Q33" s="73"/>
      <c r="R33" s="73"/>
      <c r="S33" s="73"/>
      <c r="T33" s="73"/>
      <c r="U33" s="73"/>
      <c r="V33" s="73"/>
    </row>
    <row r="34" spans="1:22" ht="15">
      <c r="A34" s="72">
        <v>3</v>
      </c>
      <c r="B34" s="73" t="s">
        <v>191</v>
      </c>
      <c r="C34" s="73">
        <f t="shared" si="2"/>
        <v>296759</v>
      </c>
      <c r="D34" s="73">
        <f>+D35+D36</f>
        <v>288684</v>
      </c>
      <c r="E34" s="73">
        <f>+E35+E36</f>
        <v>0</v>
      </c>
      <c r="F34" s="73">
        <f>+F35+F36</f>
        <v>0</v>
      </c>
      <c r="G34" s="73">
        <f>+G35+G36</f>
        <v>0</v>
      </c>
      <c r="H34" s="73">
        <f aca="true" t="shared" si="7" ref="H34:V34">+H35+H36</f>
        <v>0</v>
      </c>
      <c r="I34" s="73">
        <f t="shared" si="7"/>
        <v>0</v>
      </c>
      <c r="J34" s="73">
        <f t="shared" si="7"/>
        <v>0</v>
      </c>
      <c r="K34" s="73">
        <f t="shared" si="7"/>
        <v>0</v>
      </c>
      <c r="L34" s="73">
        <f t="shared" si="7"/>
        <v>0</v>
      </c>
      <c r="M34" s="73">
        <f t="shared" si="7"/>
        <v>0</v>
      </c>
      <c r="N34" s="73"/>
      <c r="O34" s="73"/>
      <c r="P34" s="73"/>
      <c r="Q34" s="73"/>
      <c r="R34" s="73"/>
      <c r="S34" s="73"/>
      <c r="T34" s="73">
        <f t="shared" si="7"/>
        <v>8075</v>
      </c>
      <c r="U34" s="73">
        <f t="shared" si="7"/>
        <v>0</v>
      </c>
      <c r="V34" s="73">
        <f t="shared" si="7"/>
        <v>0</v>
      </c>
    </row>
    <row r="35" spans="1:22" ht="15">
      <c r="A35" s="72" t="s">
        <v>109</v>
      </c>
      <c r="B35" s="73" t="s">
        <v>192</v>
      </c>
      <c r="C35" s="73">
        <f t="shared" si="2"/>
        <v>20152</v>
      </c>
      <c r="D35" s="73">
        <v>12077</v>
      </c>
      <c r="E35" s="73"/>
      <c r="F35" s="73"/>
      <c r="G35" s="73"/>
      <c r="H35" s="73"/>
      <c r="I35" s="73"/>
      <c r="J35" s="73"/>
      <c r="K35" s="73"/>
      <c r="L35" s="73"/>
      <c r="M35" s="73"/>
      <c r="N35" s="73"/>
      <c r="O35" s="73"/>
      <c r="P35" s="73"/>
      <c r="Q35" s="73"/>
      <c r="R35" s="73"/>
      <c r="S35" s="73"/>
      <c r="T35" s="73">
        <v>8075</v>
      </c>
      <c r="U35" s="73"/>
      <c r="V35" s="73"/>
    </row>
    <row r="36" spans="1:22" ht="15">
      <c r="A36" s="72" t="s">
        <v>110</v>
      </c>
      <c r="B36" s="73" t="s">
        <v>167</v>
      </c>
      <c r="C36" s="73">
        <f t="shared" si="2"/>
        <v>276607</v>
      </c>
      <c r="D36" s="73">
        <f>SUM(D37:D64)</f>
        <v>276607</v>
      </c>
      <c r="E36" s="73"/>
      <c r="F36" s="73"/>
      <c r="G36" s="73"/>
      <c r="H36" s="73"/>
      <c r="I36" s="73"/>
      <c r="J36" s="73"/>
      <c r="K36" s="73"/>
      <c r="L36" s="73"/>
      <c r="M36" s="73"/>
      <c r="N36" s="73"/>
      <c r="O36" s="73"/>
      <c r="P36" s="73"/>
      <c r="Q36" s="73"/>
      <c r="R36" s="73"/>
      <c r="S36" s="73"/>
      <c r="T36" s="73"/>
      <c r="U36" s="73"/>
      <c r="V36" s="73"/>
    </row>
    <row r="37" spans="1:22" ht="15">
      <c r="A37" s="68" t="s">
        <v>193</v>
      </c>
      <c r="B37" s="70" t="s">
        <v>194</v>
      </c>
      <c r="C37" s="70">
        <f t="shared" si="2"/>
        <v>11353</v>
      </c>
      <c r="D37" s="70">
        <v>11353</v>
      </c>
      <c r="E37" s="70"/>
      <c r="F37" s="70"/>
      <c r="G37" s="70"/>
      <c r="H37" s="70"/>
      <c r="I37" s="70"/>
      <c r="J37" s="70"/>
      <c r="K37" s="70"/>
      <c r="L37" s="70"/>
      <c r="M37" s="70"/>
      <c r="N37" s="70"/>
      <c r="O37" s="70"/>
      <c r="P37" s="70"/>
      <c r="Q37" s="70"/>
      <c r="R37" s="70"/>
      <c r="S37" s="70"/>
      <c r="T37" s="70"/>
      <c r="U37" s="70"/>
      <c r="V37" s="70"/>
    </row>
    <row r="38" spans="1:22" ht="15">
      <c r="A38" s="68" t="s">
        <v>195</v>
      </c>
      <c r="B38" s="70" t="s">
        <v>196</v>
      </c>
      <c r="C38" s="70">
        <f t="shared" si="2"/>
        <v>10476</v>
      </c>
      <c r="D38" s="70">
        <v>10476</v>
      </c>
      <c r="E38" s="70"/>
      <c r="F38" s="70"/>
      <c r="G38" s="70"/>
      <c r="H38" s="70"/>
      <c r="I38" s="70"/>
      <c r="J38" s="70"/>
      <c r="K38" s="70"/>
      <c r="L38" s="70"/>
      <c r="M38" s="70"/>
      <c r="N38" s="70"/>
      <c r="O38" s="70"/>
      <c r="P38" s="70"/>
      <c r="Q38" s="70"/>
      <c r="R38" s="70"/>
      <c r="S38" s="70"/>
      <c r="T38" s="70"/>
      <c r="U38" s="70"/>
      <c r="V38" s="70"/>
    </row>
    <row r="39" spans="1:22" ht="15">
      <c r="A39" s="68" t="s">
        <v>197</v>
      </c>
      <c r="B39" s="70" t="s">
        <v>198</v>
      </c>
      <c r="C39" s="70">
        <f t="shared" si="2"/>
        <v>12038</v>
      </c>
      <c r="D39" s="70">
        <v>12038</v>
      </c>
      <c r="E39" s="70"/>
      <c r="F39" s="70"/>
      <c r="G39" s="70"/>
      <c r="H39" s="70"/>
      <c r="I39" s="70"/>
      <c r="J39" s="70"/>
      <c r="K39" s="70"/>
      <c r="L39" s="70"/>
      <c r="M39" s="70"/>
      <c r="N39" s="70"/>
      <c r="O39" s="70"/>
      <c r="P39" s="70"/>
      <c r="Q39" s="70"/>
      <c r="R39" s="70"/>
      <c r="S39" s="70"/>
      <c r="T39" s="70"/>
      <c r="U39" s="70"/>
      <c r="V39" s="70"/>
    </row>
    <row r="40" spans="1:22" ht="15">
      <c r="A40" s="68" t="s">
        <v>199</v>
      </c>
      <c r="B40" s="70" t="s">
        <v>200</v>
      </c>
      <c r="C40" s="70">
        <f t="shared" si="2"/>
        <v>9047</v>
      </c>
      <c r="D40" s="70">
        <v>9047</v>
      </c>
      <c r="E40" s="70"/>
      <c r="F40" s="70"/>
      <c r="G40" s="70"/>
      <c r="H40" s="70"/>
      <c r="I40" s="70"/>
      <c r="J40" s="70"/>
      <c r="K40" s="70"/>
      <c r="L40" s="70"/>
      <c r="M40" s="70"/>
      <c r="N40" s="70"/>
      <c r="O40" s="70"/>
      <c r="P40" s="70"/>
      <c r="Q40" s="70"/>
      <c r="R40" s="70"/>
      <c r="S40" s="70"/>
      <c r="T40" s="70"/>
      <c r="U40" s="70"/>
      <c r="V40" s="70"/>
    </row>
    <row r="41" spans="1:22" ht="15">
      <c r="A41" s="68" t="s">
        <v>201</v>
      </c>
      <c r="B41" s="70" t="s">
        <v>202</v>
      </c>
      <c r="C41" s="70">
        <f t="shared" si="2"/>
        <v>10912</v>
      </c>
      <c r="D41" s="70">
        <v>10912</v>
      </c>
      <c r="E41" s="70"/>
      <c r="F41" s="70"/>
      <c r="G41" s="70"/>
      <c r="H41" s="70"/>
      <c r="I41" s="70"/>
      <c r="J41" s="70"/>
      <c r="K41" s="70"/>
      <c r="L41" s="70"/>
      <c r="M41" s="70"/>
      <c r="N41" s="70"/>
      <c r="O41" s="70"/>
      <c r="P41" s="70"/>
      <c r="Q41" s="70"/>
      <c r="R41" s="70"/>
      <c r="S41" s="70"/>
      <c r="T41" s="70"/>
      <c r="U41" s="70"/>
      <c r="V41" s="70"/>
    </row>
    <row r="42" spans="1:22" ht="15">
      <c r="A42" s="68" t="s">
        <v>203</v>
      </c>
      <c r="B42" s="70" t="s">
        <v>204</v>
      </c>
      <c r="C42" s="70">
        <f t="shared" si="2"/>
        <v>8652</v>
      </c>
      <c r="D42" s="70">
        <v>8652</v>
      </c>
      <c r="E42" s="70"/>
      <c r="F42" s="70"/>
      <c r="G42" s="70"/>
      <c r="H42" s="70"/>
      <c r="I42" s="70"/>
      <c r="J42" s="70"/>
      <c r="K42" s="70"/>
      <c r="L42" s="70"/>
      <c r="M42" s="70"/>
      <c r="N42" s="70"/>
      <c r="O42" s="70"/>
      <c r="P42" s="70"/>
      <c r="Q42" s="70"/>
      <c r="R42" s="70"/>
      <c r="S42" s="70"/>
      <c r="T42" s="70"/>
      <c r="U42" s="70"/>
      <c r="V42" s="70"/>
    </row>
    <row r="43" spans="1:22" ht="15">
      <c r="A43" s="68" t="s">
        <v>205</v>
      </c>
      <c r="B43" s="70" t="s">
        <v>206</v>
      </c>
      <c r="C43" s="70">
        <f t="shared" si="2"/>
        <v>7496</v>
      </c>
      <c r="D43" s="70">
        <v>7496</v>
      </c>
      <c r="E43" s="70"/>
      <c r="F43" s="70"/>
      <c r="G43" s="70"/>
      <c r="H43" s="70"/>
      <c r="I43" s="70"/>
      <c r="J43" s="70"/>
      <c r="K43" s="70"/>
      <c r="L43" s="70"/>
      <c r="M43" s="70"/>
      <c r="N43" s="70"/>
      <c r="O43" s="70"/>
      <c r="P43" s="70"/>
      <c r="Q43" s="70"/>
      <c r="R43" s="70"/>
      <c r="S43" s="70"/>
      <c r="T43" s="70"/>
      <c r="U43" s="70"/>
      <c r="V43" s="70"/>
    </row>
    <row r="44" spans="1:22" ht="15">
      <c r="A44" s="68" t="s">
        <v>207</v>
      </c>
      <c r="B44" s="70" t="s">
        <v>208</v>
      </c>
      <c r="C44" s="70">
        <f t="shared" si="2"/>
        <v>11943</v>
      </c>
      <c r="D44" s="70">
        <v>11943</v>
      </c>
      <c r="E44" s="70"/>
      <c r="F44" s="70"/>
      <c r="G44" s="70"/>
      <c r="H44" s="70"/>
      <c r="I44" s="70"/>
      <c r="J44" s="70"/>
      <c r="K44" s="70"/>
      <c r="L44" s="70"/>
      <c r="M44" s="70"/>
      <c r="N44" s="70"/>
      <c r="O44" s="70"/>
      <c r="P44" s="70"/>
      <c r="Q44" s="70"/>
      <c r="R44" s="70"/>
      <c r="S44" s="70"/>
      <c r="T44" s="70"/>
      <c r="U44" s="70"/>
      <c r="V44" s="70"/>
    </row>
    <row r="45" spans="1:22" ht="15">
      <c r="A45" s="68" t="s">
        <v>209</v>
      </c>
      <c r="B45" s="70" t="s">
        <v>210</v>
      </c>
      <c r="C45" s="70">
        <f t="shared" si="2"/>
        <v>9716</v>
      </c>
      <c r="D45" s="70">
        <v>9716</v>
      </c>
      <c r="E45" s="70"/>
      <c r="F45" s="70"/>
      <c r="G45" s="70"/>
      <c r="H45" s="70"/>
      <c r="I45" s="70"/>
      <c r="J45" s="70"/>
      <c r="K45" s="70"/>
      <c r="L45" s="70"/>
      <c r="M45" s="70"/>
      <c r="N45" s="70"/>
      <c r="O45" s="70"/>
      <c r="P45" s="70"/>
      <c r="Q45" s="70"/>
      <c r="R45" s="70"/>
      <c r="S45" s="70"/>
      <c r="T45" s="70"/>
      <c r="U45" s="70"/>
      <c r="V45" s="70"/>
    </row>
    <row r="46" spans="1:22" ht="15">
      <c r="A46" s="68" t="s">
        <v>211</v>
      </c>
      <c r="B46" s="70" t="s">
        <v>212</v>
      </c>
      <c r="C46" s="70">
        <f t="shared" si="2"/>
        <v>11392</v>
      </c>
      <c r="D46" s="70">
        <v>11392</v>
      </c>
      <c r="E46" s="70"/>
      <c r="F46" s="70"/>
      <c r="G46" s="70"/>
      <c r="H46" s="70"/>
      <c r="I46" s="70"/>
      <c r="J46" s="70"/>
      <c r="K46" s="70"/>
      <c r="L46" s="70"/>
      <c r="M46" s="70"/>
      <c r="N46" s="70"/>
      <c r="O46" s="70"/>
      <c r="P46" s="70"/>
      <c r="Q46" s="70"/>
      <c r="R46" s="70"/>
      <c r="S46" s="70"/>
      <c r="T46" s="70"/>
      <c r="U46" s="70"/>
      <c r="V46" s="70"/>
    </row>
    <row r="47" spans="1:22" ht="15">
      <c r="A47" s="68" t="s">
        <v>213</v>
      </c>
      <c r="B47" s="70" t="s">
        <v>214</v>
      </c>
      <c r="C47" s="70">
        <f t="shared" si="2"/>
        <v>10064</v>
      </c>
      <c r="D47" s="70">
        <v>10064</v>
      </c>
      <c r="E47" s="70"/>
      <c r="F47" s="70"/>
      <c r="G47" s="70"/>
      <c r="H47" s="70"/>
      <c r="I47" s="70"/>
      <c r="J47" s="70"/>
      <c r="K47" s="70"/>
      <c r="L47" s="70"/>
      <c r="M47" s="70"/>
      <c r="N47" s="70"/>
      <c r="O47" s="70"/>
      <c r="P47" s="70"/>
      <c r="Q47" s="70"/>
      <c r="R47" s="70"/>
      <c r="S47" s="70"/>
      <c r="T47" s="70"/>
      <c r="U47" s="70"/>
      <c r="V47" s="70"/>
    </row>
    <row r="48" spans="1:22" ht="15">
      <c r="A48" s="68" t="s">
        <v>215</v>
      </c>
      <c r="B48" s="70" t="s">
        <v>216</v>
      </c>
      <c r="C48" s="70">
        <f t="shared" si="2"/>
        <v>8943</v>
      </c>
      <c r="D48" s="70">
        <v>8943</v>
      </c>
      <c r="E48" s="70"/>
      <c r="F48" s="70"/>
      <c r="G48" s="70"/>
      <c r="H48" s="70"/>
      <c r="I48" s="70"/>
      <c r="J48" s="70"/>
      <c r="K48" s="70"/>
      <c r="L48" s="70"/>
      <c r="M48" s="70"/>
      <c r="N48" s="70"/>
      <c r="O48" s="70"/>
      <c r="P48" s="70"/>
      <c r="Q48" s="70"/>
      <c r="R48" s="70"/>
      <c r="S48" s="70"/>
      <c r="T48" s="70"/>
      <c r="U48" s="70"/>
      <c r="V48" s="70"/>
    </row>
    <row r="49" spans="1:22" ht="15">
      <c r="A49" s="68" t="s">
        <v>217</v>
      </c>
      <c r="B49" s="70" t="s">
        <v>218</v>
      </c>
      <c r="C49" s="70">
        <f t="shared" si="2"/>
        <v>8775</v>
      </c>
      <c r="D49" s="70">
        <v>8775</v>
      </c>
      <c r="E49" s="70"/>
      <c r="F49" s="70"/>
      <c r="G49" s="70"/>
      <c r="H49" s="70"/>
      <c r="I49" s="70"/>
      <c r="J49" s="70"/>
      <c r="K49" s="70"/>
      <c r="L49" s="70"/>
      <c r="M49" s="70"/>
      <c r="N49" s="70"/>
      <c r="O49" s="70"/>
      <c r="P49" s="70"/>
      <c r="Q49" s="70"/>
      <c r="R49" s="70"/>
      <c r="S49" s="70"/>
      <c r="T49" s="70"/>
      <c r="U49" s="70"/>
      <c r="V49" s="70"/>
    </row>
    <row r="50" spans="1:22" ht="15">
      <c r="A50" s="68" t="s">
        <v>219</v>
      </c>
      <c r="B50" s="70" t="s">
        <v>220</v>
      </c>
      <c r="C50" s="70">
        <f t="shared" si="2"/>
        <v>11237</v>
      </c>
      <c r="D50" s="70">
        <v>11237</v>
      </c>
      <c r="E50" s="70"/>
      <c r="F50" s="70"/>
      <c r="G50" s="70"/>
      <c r="H50" s="70"/>
      <c r="I50" s="70"/>
      <c r="J50" s="70"/>
      <c r="K50" s="70"/>
      <c r="L50" s="70"/>
      <c r="M50" s="70"/>
      <c r="N50" s="70"/>
      <c r="O50" s="70"/>
      <c r="P50" s="70"/>
      <c r="Q50" s="70"/>
      <c r="R50" s="70"/>
      <c r="S50" s="70"/>
      <c r="T50" s="70"/>
      <c r="U50" s="70"/>
      <c r="V50" s="70"/>
    </row>
    <row r="51" spans="1:22" ht="15">
      <c r="A51" s="68" t="s">
        <v>221</v>
      </c>
      <c r="B51" s="70" t="s">
        <v>222</v>
      </c>
      <c r="C51" s="70">
        <f t="shared" si="2"/>
        <v>8247</v>
      </c>
      <c r="D51" s="70">
        <v>8247</v>
      </c>
      <c r="E51" s="70"/>
      <c r="F51" s="70"/>
      <c r="G51" s="70"/>
      <c r="H51" s="70"/>
      <c r="I51" s="70"/>
      <c r="J51" s="70"/>
      <c r="K51" s="70"/>
      <c r="L51" s="70"/>
      <c r="M51" s="70"/>
      <c r="N51" s="70"/>
      <c r="O51" s="70"/>
      <c r="P51" s="70"/>
      <c r="Q51" s="70"/>
      <c r="R51" s="70"/>
      <c r="S51" s="70"/>
      <c r="T51" s="70"/>
      <c r="U51" s="70"/>
      <c r="V51" s="70"/>
    </row>
    <row r="52" spans="1:22" ht="15">
      <c r="A52" s="68" t="s">
        <v>223</v>
      </c>
      <c r="B52" s="70" t="s">
        <v>224</v>
      </c>
      <c r="C52" s="70">
        <f t="shared" si="2"/>
        <v>6718</v>
      </c>
      <c r="D52" s="70">
        <v>6718</v>
      </c>
      <c r="E52" s="70"/>
      <c r="F52" s="70"/>
      <c r="G52" s="70"/>
      <c r="H52" s="70"/>
      <c r="I52" s="70"/>
      <c r="J52" s="70"/>
      <c r="K52" s="70"/>
      <c r="L52" s="70"/>
      <c r="M52" s="70"/>
      <c r="N52" s="70"/>
      <c r="O52" s="70"/>
      <c r="P52" s="70"/>
      <c r="Q52" s="70"/>
      <c r="R52" s="70"/>
      <c r="S52" s="70"/>
      <c r="T52" s="70"/>
      <c r="U52" s="70"/>
      <c r="V52" s="70"/>
    </row>
    <row r="53" spans="1:22" ht="15">
      <c r="A53" s="68" t="s">
        <v>225</v>
      </c>
      <c r="B53" s="70" t="s">
        <v>226</v>
      </c>
      <c r="C53" s="70">
        <f t="shared" si="2"/>
        <v>10627</v>
      </c>
      <c r="D53" s="70">
        <v>10627</v>
      </c>
      <c r="E53" s="70"/>
      <c r="F53" s="70"/>
      <c r="G53" s="70"/>
      <c r="H53" s="70"/>
      <c r="I53" s="70"/>
      <c r="J53" s="70"/>
      <c r="K53" s="70"/>
      <c r="L53" s="70"/>
      <c r="M53" s="70"/>
      <c r="N53" s="70"/>
      <c r="O53" s="70"/>
      <c r="P53" s="70"/>
      <c r="Q53" s="70"/>
      <c r="R53" s="70"/>
      <c r="S53" s="70"/>
      <c r="T53" s="70"/>
      <c r="U53" s="70"/>
      <c r="V53" s="70"/>
    </row>
    <row r="54" spans="1:22" ht="15">
      <c r="A54" s="68" t="s">
        <v>227</v>
      </c>
      <c r="B54" s="70" t="s">
        <v>228</v>
      </c>
      <c r="C54" s="70">
        <f t="shared" si="2"/>
        <v>9004</v>
      </c>
      <c r="D54" s="70">
        <v>9004</v>
      </c>
      <c r="E54" s="70"/>
      <c r="F54" s="70"/>
      <c r="G54" s="70"/>
      <c r="H54" s="70"/>
      <c r="I54" s="70"/>
      <c r="J54" s="70"/>
      <c r="K54" s="70"/>
      <c r="L54" s="70"/>
      <c r="M54" s="70"/>
      <c r="N54" s="70"/>
      <c r="O54" s="70"/>
      <c r="P54" s="70"/>
      <c r="Q54" s="70"/>
      <c r="R54" s="70"/>
      <c r="S54" s="70"/>
      <c r="T54" s="70"/>
      <c r="U54" s="70"/>
      <c r="V54" s="70"/>
    </row>
    <row r="55" spans="1:22" ht="15">
      <c r="A55" s="68" t="s">
        <v>229</v>
      </c>
      <c r="B55" s="70" t="s">
        <v>230</v>
      </c>
      <c r="C55" s="70">
        <f t="shared" si="2"/>
        <v>7860</v>
      </c>
      <c r="D55" s="70">
        <v>7860</v>
      </c>
      <c r="E55" s="70"/>
      <c r="F55" s="70"/>
      <c r="G55" s="70"/>
      <c r="H55" s="70"/>
      <c r="I55" s="70"/>
      <c r="J55" s="70"/>
      <c r="K55" s="70"/>
      <c r="L55" s="70"/>
      <c r="M55" s="70"/>
      <c r="N55" s="70"/>
      <c r="O55" s="70"/>
      <c r="P55" s="70"/>
      <c r="Q55" s="70"/>
      <c r="R55" s="70"/>
      <c r="S55" s="70"/>
      <c r="T55" s="70"/>
      <c r="U55" s="70"/>
      <c r="V55" s="70"/>
    </row>
    <row r="56" spans="1:22" ht="15">
      <c r="A56" s="68" t="s">
        <v>231</v>
      </c>
      <c r="B56" s="70" t="s">
        <v>232</v>
      </c>
      <c r="C56" s="70">
        <f t="shared" si="2"/>
        <v>11714</v>
      </c>
      <c r="D56" s="70">
        <v>11714</v>
      </c>
      <c r="E56" s="70"/>
      <c r="F56" s="70"/>
      <c r="G56" s="70"/>
      <c r="H56" s="70"/>
      <c r="I56" s="70"/>
      <c r="J56" s="70"/>
      <c r="K56" s="70"/>
      <c r="L56" s="70"/>
      <c r="M56" s="70"/>
      <c r="N56" s="70"/>
      <c r="O56" s="70"/>
      <c r="P56" s="70"/>
      <c r="Q56" s="70"/>
      <c r="R56" s="70"/>
      <c r="S56" s="70"/>
      <c r="T56" s="70"/>
      <c r="U56" s="70"/>
      <c r="V56" s="70"/>
    </row>
    <row r="57" spans="1:22" ht="15">
      <c r="A57" s="68" t="s">
        <v>233</v>
      </c>
      <c r="B57" s="70" t="s">
        <v>234</v>
      </c>
      <c r="C57" s="70">
        <f t="shared" si="2"/>
        <v>6989</v>
      </c>
      <c r="D57" s="70">
        <v>6989</v>
      </c>
      <c r="E57" s="70"/>
      <c r="F57" s="70"/>
      <c r="G57" s="70"/>
      <c r="H57" s="70"/>
      <c r="I57" s="70"/>
      <c r="J57" s="70"/>
      <c r="K57" s="70"/>
      <c r="L57" s="70"/>
      <c r="M57" s="70"/>
      <c r="N57" s="70"/>
      <c r="O57" s="70"/>
      <c r="P57" s="70"/>
      <c r="Q57" s="70"/>
      <c r="R57" s="70"/>
      <c r="S57" s="70"/>
      <c r="T57" s="70"/>
      <c r="U57" s="70"/>
      <c r="V57" s="70"/>
    </row>
    <row r="58" spans="1:22" ht="15">
      <c r="A58" s="68" t="s">
        <v>235</v>
      </c>
      <c r="B58" s="70" t="s">
        <v>236</v>
      </c>
      <c r="C58" s="70">
        <f t="shared" si="2"/>
        <v>11824</v>
      </c>
      <c r="D58" s="70">
        <v>11824</v>
      </c>
      <c r="E58" s="70"/>
      <c r="F58" s="70"/>
      <c r="G58" s="70"/>
      <c r="H58" s="70"/>
      <c r="I58" s="70"/>
      <c r="J58" s="70"/>
      <c r="K58" s="70"/>
      <c r="L58" s="70"/>
      <c r="M58" s="70"/>
      <c r="N58" s="70"/>
      <c r="O58" s="70"/>
      <c r="P58" s="70"/>
      <c r="Q58" s="70"/>
      <c r="R58" s="70"/>
      <c r="S58" s="70"/>
      <c r="T58" s="70"/>
      <c r="U58" s="70"/>
      <c r="V58" s="70"/>
    </row>
    <row r="59" spans="1:22" ht="15">
      <c r="A59" s="68" t="s">
        <v>237</v>
      </c>
      <c r="B59" s="70" t="s">
        <v>238</v>
      </c>
      <c r="C59" s="70">
        <f t="shared" si="2"/>
        <v>8960</v>
      </c>
      <c r="D59" s="70">
        <v>8960</v>
      </c>
      <c r="E59" s="70"/>
      <c r="F59" s="70"/>
      <c r="G59" s="70"/>
      <c r="H59" s="70"/>
      <c r="I59" s="70"/>
      <c r="J59" s="70"/>
      <c r="K59" s="70"/>
      <c r="L59" s="70"/>
      <c r="M59" s="70"/>
      <c r="N59" s="70"/>
      <c r="O59" s="70"/>
      <c r="P59" s="70"/>
      <c r="Q59" s="70"/>
      <c r="R59" s="70"/>
      <c r="S59" s="70"/>
      <c r="T59" s="70"/>
      <c r="U59" s="70"/>
      <c r="V59" s="70"/>
    </row>
    <row r="60" spans="1:22" ht="15">
      <c r="A60" s="68" t="s">
        <v>239</v>
      </c>
      <c r="B60" s="70" t="s">
        <v>240</v>
      </c>
      <c r="C60" s="70">
        <f t="shared" si="2"/>
        <v>7419</v>
      </c>
      <c r="D60" s="70">
        <v>7419</v>
      </c>
      <c r="E60" s="70"/>
      <c r="F60" s="70"/>
      <c r="G60" s="70"/>
      <c r="H60" s="70"/>
      <c r="I60" s="70"/>
      <c r="J60" s="70"/>
      <c r="K60" s="70"/>
      <c r="L60" s="70"/>
      <c r="M60" s="70"/>
      <c r="N60" s="70"/>
      <c r="O60" s="70"/>
      <c r="P60" s="70"/>
      <c r="Q60" s="70"/>
      <c r="R60" s="70"/>
      <c r="S60" s="70"/>
      <c r="T60" s="70"/>
      <c r="U60" s="70"/>
      <c r="V60" s="70"/>
    </row>
    <row r="61" spans="1:22" ht="15">
      <c r="A61" s="68" t="s">
        <v>241</v>
      </c>
      <c r="B61" s="70" t="s">
        <v>242</v>
      </c>
      <c r="C61" s="70">
        <f t="shared" si="2"/>
        <v>12134</v>
      </c>
      <c r="D61" s="70">
        <v>12134</v>
      </c>
      <c r="E61" s="70"/>
      <c r="F61" s="70"/>
      <c r="G61" s="70"/>
      <c r="H61" s="70"/>
      <c r="I61" s="70"/>
      <c r="J61" s="70"/>
      <c r="K61" s="70"/>
      <c r="L61" s="70"/>
      <c r="M61" s="70"/>
      <c r="N61" s="70"/>
      <c r="O61" s="70"/>
      <c r="P61" s="70"/>
      <c r="Q61" s="70"/>
      <c r="R61" s="70"/>
      <c r="S61" s="70"/>
      <c r="T61" s="70"/>
      <c r="U61" s="70"/>
      <c r="V61" s="70"/>
    </row>
    <row r="62" spans="1:22" ht="15">
      <c r="A62" s="68" t="s">
        <v>243</v>
      </c>
      <c r="B62" s="70" t="s">
        <v>244</v>
      </c>
      <c r="C62" s="70">
        <f t="shared" si="2"/>
        <v>23674</v>
      </c>
      <c r="D62" s="70">
        <v>23674</v>
      </c>
      <c r="E62" s="70"/>
      <c r="F62" s="70"/>
      <c r="G62" s="70"/>
      <c r="H62" s="70"/>
      <c r="I62" s="70"/>
      <c r="J62" s="70"/>
      <c r="K62" s="70"/>
      <c r="L62" s="70"/>
      <c r="M62" s="70"/>
      <c r="N62" s="70"/>
      <c r="O62" s="70"/>
      <c r="P62" s="70"/>
      <c r="Q62" s="70"/>
      <c r="R62" s="70"/>
      <c r="S62" s="70"/>
      <c r="T62" s="70"/>
      <c r="U62" s="70"/>
      <c r="V62" s="70"/>
    </row>
    <row r="63" spans="1:22" ht="15">
      <c r="A63" s="68" t="s">
        <v>245</v>
      </c>
      <c r="B63" s="70" t="s">
        <v>246</v>
      </c>
      <c r="C63" s="70">
        <f t="shared" si="2"/>
        <v>4491</v>
      </c>
      <c r="D63" s="70">
        <v>4491</v>
      </c>
      <c r="E63" s="70"/>
      <c r="F63" s="70"/>
      <c r="G63" s="70"/>
      <c r="H63" s="70"/>
      <c r="I63" s="70"/>
      <c r="J63" s="70"/>
      <c r="K63" s="70"/>
      <c r="L63" s="70"/>
      <c r="M63" s="70"/>
      <c r="N63" s="70"/>
      <c r="O63" s="70"/>
      <c r="P63" s="70"/>
      <c r="Q63" s="70"/>
      <c r="R63" s="70"/>
      <c r="S63" s="70"/>
      <c r="T63" s="70"/>
      <c r="U63" s="70"/>
      <c r="V63" s="70"/>
    </row>
    <row r="64" spans="1:22" ht="15">
      <c r="A64" s="68" t="s">
        <v>247</v>
      </c>
      <c r="B64" s="70" t="s">
        <v>248</v>
      </c>
      <c r="C64" s="70">
        <f t="shared" si="2"/>
        <v>4902</v>
      </c>
      <c r="D64" s="70">
        <v>4902</v>
      </c>
      <c r="E64" s="70"/>
      <c r="F64" s="70"/>
      <c r="G64" s="70"/>
      <c r="H64" s="70"/>
      <c r="I64" s="70"/>
      <c r="J64" s="70"/>
      <c r="K64" s="70"/>
      <c r="L64" s="70"/>
      <c r="M64" s="70"/>
      <c r="N64" s="70"/>
      <c r="O64" s="70"/>
      <c r="P64" s="70"/>
      <c r="Q64" s="70"/>
      <c r="R64" s="70"/>
      <c r="S64" s="70"/>
      <c r="T64" s="70"/>
      <c r="U64" s="70"/>
      <c r="V64" s="70"/>
    </row>
    <row r="65" spans="1:22" ht="15">
      <c r="A65" s="72">
        <v>4</v>
      </c>
      <c r="B65" s="73" t="s">
        <v>249</v>
      </c>
      <c r="C65" s="73">
        <f t="shared" si="2"/>
        <v>21481</v>
      </c>
      <c r="D65" s="73">
        <v>21481</v>
      </c>
      <c r="E65" s="73"/>
      <c r="F65" s="73"/>
      <c r="G65" s="73"/>
      <c r="H65" s="73"/>
      <c r="I65" s="73"/>
      <c r="J65" s="73"/>
      <c r="K65" s="73"/>
      <c r="L65" s="73"/>
      <c r="M65" s="73"/>
      <c r="N65" s="73"/>
      <c r="O65" s="73"/>
      <c r="P65" s="73"/>
      <c r="Q65" s="73"/>
      <c r="R65" s="73"/>
      <c r="S65" s="73"/>
      <c r="T65" s="73"/>
      <c r="U65" s="73"/>
      <c r="V65" s="73"/>
    </row>
    <row r="66" spans="1:22" ht="15">
      <c r="A66" s="72">
        <v>5</v>
      </c>
      <c r="B66" s="73" t="s">
        <v>250</v>
      </c>
      <c r="C66" s="73">
        <f t="shared" si="2"/>
        <v>13046</v>
      </c>
      <c r="D66" s="73">
        <v>13046</v>
      </c>
      <c r="E66" s="73"/>
      <c r="F66" s="73"/>
      <c r="G66" s="73"/>
      <c r="H66" s="73"/>
      <c r="I66" s="73"/>
      <c r="J66" s="73"/>
      <c r="K66" s="73"/>
      <c r="L66" s="73"/>
      <c r="M66" s="73"/>
      <c r="N66" s="73"/>
      <c r="O66" s="73"/>
      <c r="P66" s="73"/>
      <c r="Q66" s="73"/>
      <c r="R66" s="73"/>
      <c r="S66" s="73"/>
      <c r="T66" s="73"/>
      <c r="U66" s="73"/>
      <c r="V66" s="73"/>
    </row>
    <row r="67" spans="1:22" ht="15">
      <c r="A67" s="72">
        <v>6</v>
      </c>
      <c r="B67" s="73" t="s">
        <v>251</v>
      </c>
      <c r="C67" s="73">
        <f t="shared" si="2"/>
        <v>7950</v>
      </c>
      <c r="D67" s="73">
        <v>7950</v>
      </c>
      <c r="E67" s="73"/>
      <c r="F67" s="73"/>
      <c r="G67" s="73"/>
      <c r="H67" s="73"/>
      <c r="I67" s="73"/>
      <c r="J67" s="73"/>
      <c r="K67" s="73"/>
      <c r="L67" s="73"/>
      <c r="M67" s="73"/>
      <c r="N67" s="73"/>
      <c r="O67" s="73"/>
      <c r="P67" s="73"/>
      <c r="Q67" s="73"/>
      <c r="R67" s="73"/>
      <c r="S67" s="73"/>
      <c r="T67" s="73"/>
      <c r="U67" s="73"/>
      <c r="V67" s="73"/>
    </row>
    <row r="68" spans="1:22" ht="15">
      <c r="A68" s="72">
        <v>7</v>
      </c>
      <c r="B68" s="73" t="s">
        <v>252</v>
      </c>
      <c r="C68" s="73">
        <f t="shared" si="2"/>
        <v>433961</v>
      </c>
      <c r="D68" s="73">
        <f>+D69+D70</f>
        <v>0</v>
      </c>
      <c r="E68" s="73">
        <f>+E69+E70</f>
        <v>0</v>
      </c>
      <c r="F68" s="73">
        <f>+F69+F70</f>
        <v>0</v>
      </c>
      <c r="G68" s="73">
        <f aca="true" t="shared" si="8" ref="G68:V68">+G69+G70</f>
        <v>0</v>
      </c>
      <c r="H68" s="73">
        <f t="shared" si="8"/>
        <v>419552</v>
      </c>
      <c r="I68" s="73">
        <f t="shared" si="8"/>
        <v>0</v>
      </c>
      <c r="J68" s="73">
        <f t="shared" si="8"/>
        <v>0</v>
      </c>
      <c r="K68" s="73">
        <f t="shared" si="8"/>
        <v>0</v>
      </c>
      <c r="L68" s="73">
        <f t="shared" si="8"/>
        <v>0</v>
      </c>
      <c r="M68" s="73">
        <f t="shared" si="8"/>
        <v>0</v>
      </c>
      <c r="N68" s="73"/>
      <c r="O68" s="73"/>
      <c r="P68" s="73"/>
      <c r="Q68" s="73"/>
      <c r="R68" s="73"/>
      <c r="S68" s="73"/>
      <c r="T68" s="73">
        <f t="shared" si="8"/>
        <v>14409</v>
      </c>
      <c r="U68" s="73">
        <f t="shared" si="8"/>
        <v>0</v>
      </c>
      <c r="V68" s="73">
        <f t="shared" si="8"/>
        <v>0</v>
      </c>
    </row>
    <row r="69" spans="1:22" ht="15">
      <c r="A69" s="72" t="s">
        <v>253</v>
      </c>
      <c r="B69" s="73" t="s">
        <v>254</v>
      </c>
      <c r="C69" s="73">
        <f t="shared" si="2"/>
        <v>14409</v>
      </c>
      <c r="D69" s="73"/>
      <c r="E69" s="73"/>
      <c r="F69" s="73"/>
      <c r="G69" s="73"/>
      <c r="H69" s="73"/>
      <c r="I69" s="73"/>
      <c r="J69" s="73"/>
      <c r="K69" s="73"/>
      <c r="L69" s="73"/>
      <c r="M69" s="73"/>
      <c r="N69" s="73"/>
      <c r="O69" s="73"/>
      <c r="P69" s="73"/>
      <c r="Q69" s="73"/>
      <c r="R69" s="73"/>
      <c r="S69" s="73"/>
      <c r="T69" s="73">
        <v>14409</v>
      </c>
      <c r="U69" s="73"/>
      <c r="V69" s="73"/>
    </row>
    <row r="70" spans="1:22" ht="15">
      <c r="A70" s="72" t="s">
        <v>255</v>
      </c>
      <c r="B70" s="73" t="s">
        <v>167</v>
      </c>
      <c r="C70" s="73">
        <f t="shared" si="2"/>
        <v>419552</v>
      </c>
      <c r="D70" s="73">
        <f>SUM(D71:D103)-D84-D85-D87-D88</f>
        <v>0</v>
      </c>
      <c r="E70" s="73">
        <f>SUM(E71:E103)-E84-E85-E87-E88</f>
        <v>0</v>
      </c>
      <c r="F70" s="73">
        <f>SUM(F71:F103)-F84-F85-F87-F88</f>
        <v>0</v>
      </c>
      <c r="G70" s="73">
        <f aca="true" t="shared" si="9" ref="G70:V70">SUM(G71:G103)-G84-G85-G87-G88</f>
        <v>0</v>
      </c>
      <c r="H70" s="73">
        <f t="shared" si="9"/>
        <v>419552</v>
      </c>
      <c r="I70" s="73">
        <f t="shared" si="9"/>
        <v>0</v>
      </c>
      <c r="J70" s="73">
        <f t="shared" si="9"/>
        <v>0</v>
      </c>
      <c r="K70" s="73">
        <f t="shared" si="9"/>
        <v>0</v>
      </c>
      <c r="L70" s="73">
        <f t="shared" si="9"/>
        <v>0</v>
      </c>
      <c r="M70" s="73">
        <f t="shared" si="9"/>
        <v>0</v>
      </c>
      <c r="N70" s="73"/>
      <c r="O70" s="73"/>
      <c r="P70" s="73"/>
      <c r="Q70" s="73"/>
      <c r="R70" s="73"/>
      <c r="S70" s="73"/>
      <c r="T70" s="73">
        <f t="shared" si="9"/>
        <v>0</v>
      </c>
      <c r="U70" s="73">
        <f t="shared" si="9"/>
        <v>0</v>
      </c>
      <c r="V70" s="73">
        <f t="shared" si="9"/>
        <v>0</v>
      </c>
    </row>
    <row r="71" spans="1:22" ht="15">
      <c r="A71" s="66" t="s">
        <v>256</v>
      </c>
      <c r="B71" s="67" t="s">
        <v>257</v>
      </c>
      <c r="C71" s="67">
        <f t="shared" si="2"/>
        <v>18995</v>
      </c>
      <c r="D71" s="67"/>
      <c r="E71" s="67"/>
      <c r="F71" s="67"/>
      <c r="G71" s="67"/>
      <c r="H71" s="67">
        <v>18995</v>
      </c>
      <c r="I71" s="67"/>
      <c r="J71" s="67"/>
      <c r="K71" s="67"/>
      <c r="L71" s="67"/>
      <c r="M71" s="67"/>
      <c r="N71" s="67"/>
      <c r="O71" s="67"/>
      <c r="P71" s="67"/>
      <c r="Q71" s="67"/>
      <c r="R71" s="67"/>
      <c r="S71" s="67"/>
      <c r="T71" s="67"/>
      <c r="U71" s="67"/>
      <c r="V71" s="67"/>
    </row>
    <row r="72" spans="1:22" ht="15">
      <c r="A72" s="66" t="s">
        <v>258</v>
      </c>
      <c r="B72" s="67" t="s">
        <v>259</v>
      </c>
      <c r="C72" s="67">
        <f t="shared" si="2"/>
        <v>25000</v>
      </c>
      <c r="D72" s="67"/>
      <c r="E72" s="67"/>
      <c r="F72" s="67"/>
      <c r="G72" s="67"/>
      <c r="H72" s="67">
        <v>25000</v>
      </c>
      <c r="I72" s="67"/>
      <c r="J72" s="67"/>
      <c r="K72" s="67"/>
      <c r="L72" s="67"/>
      <c r="M72" s="67"/>
      <c r="N72" s="67"/>
      <c r="O72" s="67"/>
      <c r="P72" s="67"/>
      <c r="Q72" s="67"/>
      <c r="R72" s="67"/>
      <c r="S72" s="67"/>
      <c r="T72" s="67"/>
      <c r="U72" s="67"/>
      <c r="V72" s="67"/>
    </row>
    <row r="73" spans="1:22" ht="15">
      <c r="A73" s="66" t="s">
        <v>260</v>
      </c>
      <c r="B73" s="67" t="s">
        <v>261</v>
      </c>
      <c r="C73" s="67">
        <f aca="true" t="shared" si="10" ref="C73:C136">SUM(D73:V73)-SUM(N73:S73)</f>
        <v>20000</v>
      </c>
      <c r="D73" s="67"/>
      <c r="E73" s="67"/>
      <c r="F73" s="67"/>
      <c r="G73" s="67"/>
      <c r="H73" s="67">
        <v>20000</v>
      </c>
      <c r="I73" s="67"/>
      <c r="J73" s="67"/>
      <c r="K73" s="67"/>
      <c r="L73" s="67"/>
      <c r="M73" s="67"/>
      <c r="N73" s="67"/>
      <c r="O73" s="67"/>
      <c r="P73" s="67"/>
      <c r="Q73" s="67"/>
      <c r="R73" s="67"/>
      <c r="S73" s="67"/>
      <c r="T73" s="67"/>
      <c r="U73" s="67"/>
      <c r="V73" s="67"/>
    </row>
    <row r="74" spans="1:22" ht="15">
      <c r="A74" s="66" t="s">
        <v>262</v>
      </c>
      <c r="B74" s="67" t="s">
        <v>263</v>
      </c>
      <c r="C74" s="67">
        <f t="shared" si="10"/>
        <v>8100</v>
      </c>
      <c r="D74" s="67"/>
      <c r="E74" s="67"/>
      <c r="F74" s="67"/>
      <c r="G74" s="67"/>
      <c r="H74" s="67">
        <v>8100</v>
      </c>
      <c r="I74" s="67"/>
      <c r="J74" s="67"/>
      <c r="K74" s="67"/>
      <c r="L74" s="67"/>
      <c r="M74" s="67"/>
      <c r="N74" s="67"/>
      <c r="O74" s="67"/>
      <c r="P74" s="67"/>
      <c r="Q74" s="67"/>
      <c r="R74" s="67"/>
      <c r="S74" s="67"/>
      <c r="T74" s="67"/>
      <c r="U74" s="67"/>
      <c r="V74" s="67"/>
    </row>
    <row r="75" spans="1:22" ht="15">
      <c r="A75" s="66" t="s">
        <v>264</v>
      </c>
      <c r="B75" s="67" t="s">
        <v>265</v>
      </c>
      <c r="C75" s="67">
        <f t="shared" si="10"/>
        <v>14903</v>
      </c>
      <c r="D75" s="67"/>
      <c r="E75" s="67"/>
      <c r="F75" s="67"/>
      <c r="G75" s="67"/>
      <c r="H75" s="67">
        <v>14903</v>
      </c>
      <c r="I75" s="67"/>
      <c r="J75" s="67"/>
      <c r="K75" s="67"/>
      <c r="L75" s="67"/>
      <c r="M75" s="67"/>
      <c r="N75" s="67"/>
      <c r="O75" s="67"/>
      <c r="P75" s="67"/>
      <c r="Q75" s="67"/>
      <c r="R75" s="67"/>
      <c r="S75" s="67"/>
      <c r="T75" s="67"/>
      <c r="U75" s="67"/>
      <c r="V75" s="67"/>
    </row>
    <row r="76" spans="1:22" ht="15">
      <c r="A76" s="66" t="s">
        <v>266</v>
      </c>
      <c r="B76" s="67" t="s">
        <v>267</v>
      </c>
      <c r="C76" s="67">
        <f t="shared" si="10"/>
        <v>18048</v>
      </c>
      <c r="D76" s="67"/>
      <c r="E76" s="67"/>
      <c r="F76" s="67"/>
      <c r="G76" s="67"/>
      <c r="H76" s="67">
        <v>18048</v>
      </c>
      <c r="I76" s="67"/>
      <c r="J76" s="67"/>
      <c r="K76" s="67"/>
      <c r="L76" s="67"/>
      <c r="M76" s="67"/>
      <c r="N76" s="67"/>
      <c r="O76" s="67"/>
      <c r="P76" s="67"/>
      <c r="Q76" s="67"/>
      <c r="R76" s="67"/>
      <c r="S76" s="67"/>
      <c r="T76" s="67"/>
      <c r="U76" s="67"/>
      <c r="V76" s="67"/>
    </row>
    <row r="77" spans="1:22" ht="15">
      <c r="A77" s="66" t="s">
        <v>268</v>
      </c>
      <c r="B77" s="67" t="s">
        <v>269</v>
      </c>
      <c r="C77" s="67">
        <f t="shared" si="10"/>
        <v>18724</v>
      </c>
      <c r="D77" s="67"/>
      <c r="E77" s="67"/>
      <c r="F77" s="67"/>
      <c r="G77" s="67"/>
      <c r="H77" s="67">
        <v>18724</v>
      </c>
      <c r="I77" s="67"/>
      <c r="J77" s="67"/>
      <c r="K77" s="67"/>
      <c r="L77" s="67"/>
      <c r="M77" s="67"/>
      <c r="N77" s="67"/>
      <c r="O77" s="67"/>
      <c r="P77" s="67"/>
      <c r="Q77" s="67"/>
      <c r="R77" s="67"/>
      <c r="S77" s="67"/>
      <c r="T77" s="67"/>
      <c r="U77" s="67"/>
      <c r="V77" s="67"/>
    </row>
    <row r="78" spans="1:22" ht="15">
      <c r="A78" s="66" t="s">
        <v>270</v>
      </c>
      <c r="B78" s="67" t="s">
        <v>271</v>
      </c>
      <c r="C78" s="67">
        <f t="shared" si="10"/>
        <v>2273</v>
      </c>
      <c r="D78" s="67"/>
      <c r="E78" s="67"/>
      <c r="F78" s="67"/>
      <c r="G78" s="67"/>
      <c r="H78" s="67">
        <v>2273</v>
      </c>
      <c r="I78" s="67"/>
      <c r="J78" s="67"/>
      <c r="K78" s="67"/>
      <c r="L78" s="67"/>
      <c r="M78" s="67"/>
      <c r="N78" s="67"/>
      <c r="O78" s="67"/>
      <c r="P78" s="67"/>
      <c r="Q78" s="67"/>
      <c r="R78" s="67"/>
      <c r="S78" s="67"/>
      <c r="T78" s="67"/>
      <c r="U78" s="67"/>
      <c r="V78" s="67"/>
    </row>
    <row r="79" spans="1:22" ht="15">
      <c r="A79" s="66" t="s">
        <v>272</v>
      </c>
      <c r="B79" s="67" t="s">
        <v>273</v>
      </c>
      <c r="C79" s="67">
        <f t="shared" si="10"/>
        <v>1318</v>
      </c>
      <c r="D79" s="67"/>
      <c r="E79" s="67"/>
      <c r="F79" s="67"/>
      <c r="G79" s="67"/>
      <c r="H79" s="67">
        <v>1318</v>
      </c>
      <c r="I79" s="67"/>
      <c r="J79" s="67"/>
      <c r="K79" s="67"/>
      <c r="L79" s="67"/>
      <c r="M79" s="67"/>
      <c r="N79" s="67"/>
      <c r="O79" s="67"/>
      <c r="P79" s="67"/>
      <c r="Q79" s="67"/>
      <c r="R79" s="67"/>
      <c r="S79" s="67"/>
      <c r="T79" s="67"/>
      <c r="U79" s="67"/>
      <c r="V79" s="67"/>
    </row>
    <row r="80" spans="1:22" ht="15">
      <c r="A80" s="66" t="s">
        <v>274</v>
      </c>
      <c r="B80" s="67" t="s">
        <v>275</v>
      </c>
      <c r="C80" s="67">
        <f t="shared" si="10"/>
        <v>11298</v>
      </c>
      <c r="D80" s="67"/>
      <c r="E80" s="67"/>
      <c r="F80" s="67"/>
      <c r="G80" s="67"/>
      <c r="H80" s="67">
        <v>11298</v>
      </c>
      <c r="I80" s="67"/>
      <c r="J80" s="67"/>
      <c r="K80" s="67"/>
      <c r="L80" s="67"/>
      <c r="M80" s="67"/>
      <c r="N80" s="67"/>
      <c r="O80" s="67"/>
      <c r="P80" s="67"/>
      <c r="Q80" s="67"/>
      <c r="R80" s="67"/>
      <c r="S80" s="67"/>
      <c r="T80" s="67"/>
      <c r="U80" s="67"/>
      <c r="V80" s="67"/>
    </row>
    <row r="81" spans="1:22" ht="15">
      <c r="A81" s="66" t="s">
        <v>276</v>
      </c>
      <c r="B81" s="67" t="s">
        <v>277</v>
      </c>
      <c r="C81" s="67">
        <f t="shared" si="10"/>
        <v>3213</v>
      </c>
      <c r="D81" s="67"/>
      <c r="E81" s="67"/>
      <c r="F81" s="67"/>
      <c r="G81" s="67"/>
      <c r="H81" s="67">
        <v>3213</v>
      </c>
      <c r="I81" s="67"/>
      <c r="J81" s="67"/>
      <c r="K81" s="67"/>
      <c r="L81" s="67"/>
      <c r="M81" s="67"/>
      <c r="N81" s="67"/>
      <c r="O81" s="67"/>
      <c r="P81" s="67"/>
      <c r="Q81" s="67"/>
      <c r="R81" s="67"/>
      <c r="S81" s="67"/>
      <c r="T81" s="67"/>
      <c r="U81" s="67"/>
      <c r="V81" s="67"/>
    </row>
    <row r="82" spans="1:22" ht="15">
      <c r="A82" s="66" t="s">
        <v>278</v>
      </c>
      <c r="B82" s="67" t="s">
        <v>279</v>
      </c>
      <c r="C82" s="67">
        <f t="shared" si="10"/>
        <v>6379</v>
      </c>
      <c r="D82" s="67"/>
      <c r="E82" s="67"/>
      <c r="F82" s="67"/>
      <c r="G82" s="67"/>
      <c r="H82" s="67">
        <v>6379</v>
      </c>
      <c r="I82" s="67"/>
      <c r="J82" s="67"/>
      <c r="K82" s="67"/>
      <c r="L82" s="67"/>
      <c r="M82" s="67"/>
      <c r="N82" s="67"/>
      <c r="O82" s="67"/>
      <c r="P82" s="67"/>
      <c r="Q82" s="67"/>
      <c r="R82" s="67"/>
      <c r="S82" s="67"/>
      <c r="T82" s="67"/>
      <c r="U82" s="67"/>
      <c r="V82" s="67"/>
    </row>
    <row r="83" spans="1:22" ht="15">
      <c r="A83" s="66" t="s">
        <v>280</v>
      </c>
      <c r="B83" s="67" t="s">
        <v>281</v>
      </c>
      <c r="C83" s="67">
        <f t="shared" si="10"/>
        <v>13399</v>
      </c>
      <c r="D83" s="67">
        <f>+D84+D85</f>
        <v>0</v>
      </c>
      <c r="E83" s="67">
        <f>+E84+E85</f>
        <v>0</v>
      </c>
      <c r="F83" s="67">
        <f>+F84+F85</f>
        <v>0</v>
      </c>
      <c r="G83" s="67">
        <f aca="true" t="shared" si="11" ref="G83:V83">+G84+G85</f>
        <v>0</v>
      </c>
      <c r="H83" s="67">
        <f t="shared" si="11"/>
        <v>13399</v>
      </c>
      <c r="I83" s="67">
        <f t="shared" si="11"/>
        <v>0</v>
      </c>
      <c r="J83" s="67">
        <f t="shared" si="11"/>
        <v>0</v>
      </c>
      <c r="K83" s="67">
        <f t="shared" si="11"/>
        <v>0</v>
      </c>
      <c r="L83" s="67">
        <f t="shared" si="11"/>
        <v>0</v>
      </c>
      <c r="M83" s="67">
        <f t="shared" si="11"/>
        <v>0</v>
      </c>
      <c r="N83" s="67"/>
      <c r="O83" s="67"/>
      <c r="P83" s="67"/>
      <c r="Q83" s="67"/>
      <c r="R83" s="67"/>
      <c r="S83" s="67"/>
      <c r="T83" s="67">
        <f t="shared" si="11"/>
        <v>0</v>
      </c>
      <c r="U83" s="67">
        <f t="shared" si="11"/>
        <v>0</v>
      </c>
      <c r="V83" s="67">
        <f t="shared" si="11"/>
        <v>0</v>
      </c>
    </row>
    <row r="84" spans="1:22" ht="15">
      <c r="A84" s="68"/>
      <c r="B84" s="70" t="s">
        <v>282</v>
      </c>
      <c r="C84" s="70">
        <f t="shared" si="10"/>
        <v>8445</v>
      </c>
      <c r="D84" s="70"/>
      <c r="E84" s="70"/>
      <c r="F84" s="70"/>
      <c r="G84" s="70"/>
      <c r="H84" s="70">
        <v>8445</v>
      </c>
      <c r="I84" s="70"/>
      <c r="J84" s="70"/>
      <c r="K84" s="70"/>
      <c r="L84" s="70"/>
      <c r="M84" s="70"/>
      <c r="N84" s="70"/>
      <c r="O84" s="70"/>
      <c r="P84" s="70"/>
      <c r="Q84" s="70"/>
      <c r="R84" s="70"/>
      <c r="S84" s="70"/>
      <c r="T84" s="70"/>
      <c r="U84" s="70"/>
      <c r="V84" s="70"/>
    </row>
    <row r="85" spans="1:22" ht="15">
      <c r="A85" s="68"/>
      <c r="B85" s="70" t="s">
        <v>283</v>
      </c>
      <c r="C85" s="70">
        <f t="shared" si="10"/>
        <v>4954</v>
      </c>
      <c r="D85" s="70"/>
      <c r="E85" s="70"/>
      <c r="F85" s="70"/>
      <c r="G85" s="70"/>
      <c r="H85" s="70">
        <v>4954</v>
      </c>
      <c r="I85" s="70"/>
      <c r="J85" s="70"/>
      <c r="K85" s="70"/>
      <c r="L85" s="70"/>
      <c r="M85" s="70"/>
      <c r="N85" s="70"/>
      <c r="O85" s="70"/>
      <c r="P85" s="70"/>
      <c r="Q85" s="70"/>
      <c r="R85" s="70"/>
      <c r="S85" s="70"/>
      <c r="T85" s="70"/>
      <c r="U85" s="70"/>
      <c r="V85" s="70"/>
    </row>
    <row r="86" spans="1:22" ht="15">
      <c r="A86" s="66" t="s">
        <v>284</v>
      </c>
      <c r="B86" s="67" t="s">
        <v>285</v>
      </c>
      <c r="C86" s="67">
        <f t="shared" si="10"/>
        <v>16952</v>
      </c>
      <c r="D86" s="67">
        <f>+D87+D88</f>
        <v>0</v>
      </c>
      <c r="E86" s="67">
        <f>+E87+E88</f>
        <v>0</v>
      </c>
      <c r="F86" s="67">
        <f>+F87+F88</f>
        <v>0</v>
      </c>
      <c r="G86" s="67">
        <f aca="true" t="shared" si="12" ref="G86:V86">+G87+G88</f>
        <v>0</v>
      </c>
      <c r="H86" s="67">
        <f t="shared" si="12"/>
        <v>16952</v>
      </c>
      <c r="I86" s="67">
        <f t="shared" si="12"/>
        <v>0</v>
      </c>
      <c r="J86" s="67">
        <f t="shared" si="12"/>
        <v>0</v>
      </c>
      <c r="K86" s="67">
        <f t="shared" si="12"/>
        <v>0</v>
      </c>
      <c r="L86" s="67">
        <f t="shared" si="12"/>
        <v>0</v>
      </c>
      <c r="M86" s="67">
        <f t="shared" si="12"/>
        <v>0</v>
      </c>
      <c r="N86" s="67"/>
      <c r="O86" s="67"/>
      <c r="P86" s="67"/>
      <c r="Q86" s="67"/>
      <c r="R86" s="67"/>
      <c r="S86" s="67"/>
      <c r="T86" s="67">
        <f t="shared" si="12"/>
        <v>0</v>
      </c>
      <c r="U86" s="67">
        <f t="shared" si="12"/>
        <v>0</v>
      </c>
      <c r="V86" s="67">
        <f t="shared" si="12"/>
        <v>0</v>
      </c>
    </row>
    <row r="87" spans="1:22" ht="15">
      <c r="A87" s="68"/>
      <c r="B87" s="70" t="s">
        <v>286</v>
      </c>
      <c r="C87" s="70">
        <f t="shared" si="10"/>
        <v>7275</v>
      </c>
      <c r="D87" s="70"/>
      <c r="E87" s="70"/>
      <c r="F87" s="70"/>
      <c r="G87" s="70"/>
      <c r="H87" s="70">
        <v>7275</v>
      </c>
      <c r="I87" s="70"/>
      <c r="J87" s="70"/>
      <c r="K87" s="70"/>
      <c r="L87" s="70"/>
      <c r="M87" s="70"/>
      <c r="N87" s="70"/>
      <c r="O87" s="70"/>
      <c r="P87" s="70"/>
      <c r="Q87" s="70"/>
      <c r="R87" s="70"/>
      <c r="S87" s="70"/>
      <c r="T87" s="70"/>
      <c r="U87" s="70"/>
      <c r="V87" s="70"/>
    </row>
    <row r="88" spans="1:22" ht="15">
      <c r="A88" s="68"/>
      <c r="B88" s="70" t="s">
        <v>287</v>
      </c>
      <c r="C88" s="70">
        <f t="shared" si="10"/>
        <v>9677</v>
      </c>
      <c r="D88" s="70"/>
      <c r="E88" s="70"/>
      <c r="F88" s="70"/>
      <c r="G88" s="70"/>
      <c r="H88" s="70">
        <v>9677</v>
      </c>
      <c r="I88" s="70"/>
      <c r="J88" s="70"/>
      <c r="K88" s="70"/>
      <c r="L88" s="70"/>
      <c r="M88" s="70"/>
      <c r="N88" s="70"/>
      <c r="O88" s="70"/>
      <c r="P88" s="70"/>
      <c r="Q88" s="70"/>
      <c r="R88" s="70"/>
      <c r="S88" s="70"/>
      <c r="T88" s="70"/>
      <c r="U88" s="70"/>
      <c r="V88" s="70"/>
    </row>
    <row r="89" spans="1:22" ht="15">
      <c r="A89" s="66" t="s">
        <v>288</v>
      </c>
      <c r="B89" s="67" t="s">
        <v>289</v>
      </c>
      <c r="C89" s="67">
        <f t="shared" si="10"/>
        <v>4347</v>
      </c>
      <c r="D89" s="67"/>
      <c r="E89" s="67"/>
      <c r="F89" s="67"/>
      <c r="G89" s="67"/>
      <c r="H89" s="67">
        <v>4347</v>
      </c>
      <c r="I89" s="67"/>
      <c r="J89" s="67"/>
      <c r="K89" s="67"/>
      <c r="L89" s="67"/>
      <c r="M89" s="67"/>
      <c r="N89" s="67"/>
      <c r="O89" s="67"/>
      <c r="P89" s="67"/>
      <c r="Q89" s="67"/>
      <c r="R89" s="67"/>
      <c r="S89" s="67"/>
      <c r="T89" s="67"/>
      <c r="U89" s="67"/>
      <c r="V89" s="67"/>
    </row>
    <row r="90" spans="1:22" ht="15">
      <c r="A90" s="66" t="s">
        <v>290</v>
      </c>
      <c r="B90" s="67" t="s">
        <v>291</v>
      </c>
      <c r="C90" s="67">
        <f t="shared" si="10"/>
        <v>1536</v>
      </c>
      <c r="D90" s="67"/>
      <c r="E90" s="67"/>
      <c r="F90" s="67"/>
      <c r="G90" s="67"/>
      <c r="H90" s="67">
        <v>1536</v>
      </c>
      <c r="I90" s="67"/>
      <c r="J90" s="67"/>
      <c r="K90" s="67"/>
      <c r="L90" s="67"/>
      <c r="M90" s="67"/>
      <c r="N90" s="67"/>
      <c r="O90" s="67"/>
      <c r="P90" s="67"/>
      <c r="Q90" s="67"/>
      <c r="R90" s="67"/>
      <c r="S90" s="67"/>
      <c r="T90" s="67"/>
      <c r="U90" s="67"/>
      <c r="V90" s="67"/>
    </row>
    <row r="91" spans="1:22" ht="15">
      <c r="A91" s="66" t="s">
        <v>292</v>
      </c>
      <c r="B91" s="67" t="s">
        <v>293</v>
      </c>
      <c r="C91" s="67">
        <f t="shared" si="10"/>
        <v>16380</v>
      </c>
      <c r="D91" s="67"/>
      <c r="E91" s="67"/>
      <c r="F91" s="67"/>
      <c r="G91" s="67"/>
      <c r="H91" s="67">
        <v>16380</v>
      </c>
      <c r="I91" s="67"/>
      <c r="J91" s="67"/>
      <c r="K91" s="67"/>
      <c r="L91" s="67"/>
      <c r="M91" s="67"/>
      <c r="N91" s="67"/>
      <c r="O91" s="67"/>
      <c r="P91" s="67"/>
      <c r="Q91" s="67"/>
      <c r="R91" s="67"/>
      <c r="S91" s="67"/>
      <c r="T91" s="67"/>
      <c r="U91" s="67"/>
      <c r="V91" s="67"/>
    </row>
    <row r="92" spans="1:22" ht="15">
      <c r="A92" s="66" t="s">
        <v>294</v>
      </c>
      <c r="B92" s="67" t="s">
        <v>295</v>
      </c>
      <c r="C92" s="67">
        <f t="shared" si="10"/>
        <v>18343</v>
      </c>
      <c r="D92" s="67"/>
      <c r="E92" s="67"/>
      <c r="F92" s="67"/>
      <c r="G92" s="67"/>
      <c r="H92" s="67">
        <v>18343</v>
      </c>
      <c r="I92" s="67"/>
      <c r="J92" s="67"/>
      <c r="K92" s="67"/>
      <c r="L92" s="67"/>
      <c r="M92" s="67"/>
      <c r="N92" s="67"/>
      <c r="O92" s="67"/>
      <c r="P92" s="67"/>
      <c r="Q92" s="67"/>
      <c r="R92" s="67"/>
      <c r="S92" s="67"/>
      <c r="T92" s="67"/>
      <c r="U92" s="67"/>
      <c r="V92" s="67"/>
    </row>
    <row r="93" spans="1:22" ht="15">
      <c r="A93" s="66" t="s">
        <v>296</v>
      </c>
      <c r="B93" s="67" t="s">
        <v>297</v>
      </c>
      <c r="C93" s="67">
        <f t="shared" si="10"/>
        <v>17031</v>
      </c>
      <c r="D93" s="67"/>
      <c r="E93" s="67"/>
      <c r="F93" s="67"/>
      <c r="G93" s="67"/>
      <c r="H93" s="67">
        <v>17031</v>
      </c>
      <c r="I93" s="67"/>
      <c r="J93" s="67"/>
      <c r="K93" s="67"/>
      <c r="L93" s="67"/>
      <c r="M93" s="67"/>
      <c r="N93" s="67"/>
      <c r="O93" s="67"/>
      <c r="P93" s="67"/>
      <c r="Q93" s="67"/>
      <c r="R93" s="67"/>
      <c r="S93" s="67"/>
      <c r="T93" s="67"/>
      <c r="U93" s="67"/>
      <c r="V93" s="67"/>
    </row>
    <row r="94" spans="1:22" ht="15">
      <c r="A94" s="66" t="s">
        <v>298</v>
      </c>
      <c r="B94" s="67" t="s">
        <v>299</v>
      </c>
      <c r="C94" s="67">
        <f t="shared" si="10"/>
        <v>21008</v>
      </c>
      <c r="D94" s="67"/>
      <c r="E94" s="67"/>
      <c r="F94" s="67"/>
      <c r="G94" s="67"/>
      <c r="H94" s="67">
        <v>21008</v>
      </c>
      <c r="I94" s="67"/>
      <c r="J94" s="67"/>
      <c r="K94" s="67"/>
      <c r="L94" s="67"/>
      <c r="M94" s="67"/>
      <c r="N94" s="67"/>
      <c r="O94" s="67"/>
      <c r="P94" s="67"/>
      <c r="Q94" s="67"/>
      <c r="R94" s="67"/>
      <c r="S94" s="67"/>
      <c r="T94" s="67"/>
      <c r="U94" s="67"/>
      <c r="V94" s="67"/>
    </row>
    <row r="95" spans="1:22" ht="15">
      <c r="A95" s="66" t="s">
        <v>300</v>
      </c>
      <c r="B95" s="67" t="s">
        <v>301</v>
      </c>
      <c r="C95" s="67">
        <f t="shared" si="10"/>
        <v>19816</v>
      </c>
      <c r="D95" s="67"/>
      <c r="E95" s="67"/>
      <c r="F95" s="67"/>
      <c r="G95" s="67"/>
      <c r="H95" s="67">
        <v>19816</v>
      </c>
      <c r="I95" s="67"/>
      <c r="J95" s="67"/>
      <c r="K95" s="67"/>
      <c r="L95" s="67"/>
      <c r="M95" s="67"/>
      <c r="N95" s="67"/>
      <c r="O95" s="67"/>
      <c r="P95" s="67"/>
      <c r="Q95" s="67"/>
      <c r="R95" s="67"/>
      <c r="S95" s="67"/>
      <c r="T95" s="67"/>
      <c r="U95" s="67"/>
      <c r="V95" s="67"/>
    </row>
    <row r="96" spans="1:22" ht="15">
      <c r="A96" s="66" t="s">
        <v>302</v>
      </c>
      <c r="B96" s="67" t="s">
        <v>303</v>
      </c>
      <c r="C96" s="67">
        <f t="shared" si="10"/>
        <v>28673</v>
      </c>
      <c r="D96" s="67"/>
      <c r="E96" s="67"/>
      <c r="F96" s="67"/>
      <c r="G96" s="67"/>
      <c r="H96" s="67">
        <v>28673</v>
      </c>
      <c r="I96" s="67"/>
      <c r="J96" s="67"/>
      <c r="K96" s="67"/>
      <c r="L96" s="67"/>
      <c r="M96" s="67"/>
      <c r="N96" s="67"/>
      <c r="O96" s="67"/>
      <c r="P96" s="67"/>
      <c r="Q96" s="67"/>
      <c r="R96" s="67"/>
      <c r="S96" s="67"/>
      <c r="T96" s="67"/>
      <c r="U96" s="67"/>
      <c r="V96" s="67"/>
    </row>
    <row r="97" spans="1:22" ht="15">
      <c r="A97" s="66" t="s">
        <v>304</v>
      </c>
      <c r="B97" s="67" t="s">
        <v>305</v>
      </c>
      <c r="C97" s="67">
        <f t="shared" si="10"/>
        <v>16451</v>
      </c>
      <c r="D97" s="67"/>
      <c r="E97" s="67"/>
      <c r="F97" s="67"/>
      <c r="G97" s="67"/>
      <c r="H97" s="67">
        <v>16451</v>
      </c>
      <c r="I97" s="67"/>
      <c r="J97" s="67"/>
      <c r="K97" s="67"/>
      <c r="L97" s="67"/>
      <c r="M97" s="67"/>
      <c r="N97" s="67"/>
      <c r="O97" s="67"/>
      <c r="P97" s="67"/>
      <c r="Q97" s="67"/>
      <c r="R97" s="67"/>
      <c r="S97" s="67"/>
      <c r="T97" s="67"/>
      <c r="U97" s="67"/>
      <c r="V97" s="67"/>
    </row>
    <row r="98" spans="1:22" ht="15">
      <c r="A98" s="66" t="s">
        <v>306</v>
      </c>
      <c r="B98" s="67" t="s">
        <v>307</v>
      </c>
      <c r="C98" s="67">
        <f t="shared" si="10"/>
        <v>18212</v>
      </c>
      <c r="D98" s="67"/>
      <c r="E98" s="67"/>
      <c r="F98" s="67"/>
      <c r="G98" s="67"/>
      <c r="H98" s="67">
        <v>18212</v>
      </c>
      <c r="I98" s="67"/>
      <c r="J98" s="67"/>
      <c r="K98" s="67"/>
      <c r="L98" s="67"/>
      <c r="M98" s="67"/>
      <c r="N98" s="67"/>
      <c r="O98" s="67"/>
      <c r="P98" s="67"/>
      <c r="Q98" s="67"/>
      <c r="R98" s="67"/>
      <c r="S98" s="67"/>
      <c r="T98" s="67"/>
      <c r="U98" s="67"/>
      <c r="V98" s="67"/>
    </row>
    <row r="99" spans="1:22" ht="15">
      <c r="A99" s="66" t="s">
        <v>308</v>
      </c>
      <c r="B99" s="67" t="s">
        <v>309</v>
      </c>
      <c r="C99" s="67">
        <f t="shared" si="10"/>
        <v>16874</v>
      </c>
      <c r="D99" s="67"/>
      <c r="E99" s="67"/>
      <c r="F99" s="67"/>
      <c r="G99" s="67"/>
      <c r="H99" s="67">
        <v>16874</v>
      </c>
      <c r="I99" s="67"/>
      <c r="J99" s="67"/>
      <c r="K99" s="67"/>
      <c r="L99" s="67"/>
      <c r="M99" s="67"/>
      <c r="N99" s="67"/>
      <c r="O99" s="67"/>
      <c r="P99" s="67"/>
      <c r="Q99" s="67"/>
      <c r="R99" s="67"/>
      <c r="S99" s="67"/>
      <c r="T99" s="67"/>
      <c r="U99" s="67"/>
      <c r="V99" s="67"/>
    </row>
    <row r="100" spans="1:22" ht="15">
      <c r="A100" s="66" t="s">
        <v>310</v>
      </c>
      <c r="B100" s="67" t="s">
        <v>311</v>
      </c>
      <c r="C100" s="67">
        <f t="shared" si="10"/>
        <v>20579</v>
      </c>
      <c r="D100" s="67"/>
      <c r="E100" s="67"/>
      <c r="F100" s="67"/>
      <c r="G100" s="67"/>
      <c r="H100" s="67">
        <v>20579</v>
      </c>
      <c r="I100" s="67"/>
      <c r="J100" s="67"/>
      <c r="K100" s="67"/>
      <c r="L100" s="67"/>
      <c r="M100" s="67"/>
      <c r="N100" s="67"/>
      <c r="O100" s="67"/>
      <c r="P100" s="67"/>
      <c r="Q100" s="67"/>
      <c r="R100" s="67"/>
      <c r="S100" s="67"/>
      <c r="T100" s="67"/>
      <c r="U100" s="67"/>
      <c r="V100" s="67"/>
    </row>
    <row r="101" spans="1:22" ht="15">
      <c r="A101" s="66" t="s">
        <v>312</v>
      </c>
      <c r="B101" s="67" t="s">
        <v>313</v>
      </c>
      <c r="C101" s="67">
        <f t="shared" si="10"/>
        <v>1000</v>
      </c>
      <c r="D101" s="67"/>
      <c r="E101" s="67"/>
      <c r="F101" s="67"/>
      <c r="G101" s="67"/>
      <c r="H101" s="67">
        <v>1000</v>
      </c>
      <c r="I101" s="67"/>
      <c r="J101" s="67"/>
      <c r="K101" s="67"/>
      <c r="L101" s="67"/>
      <c r="M101" s="67"/>
      <c r="N101" s="67"/>
      <c r="O101" s="67"/>
      <c r="P101" s="67"/>
      <c r="Q101" s="67"/>
      <c r="R101" s="67"/>
      <c r="S101" s="67"/>
      <c r="T101" s="67"/>
      <c r="U101" s="67"/>
      <c r="V101" s="67"/>
    </row>
    <row r="102" spans="1:22" ht="19.5">
      <c r="A102" s="66" t="s">
        <v>314</v>
      </c>
      <c r="B102" s="74" t="s">
        <v>315</v>
      </c>
      <c r="C102" s="67">
        <f t="shared" si="10"/>
        <v>2700</v>
      </c>
      <c r="D102" s="67"/>
      <c r="E102" s="67"/>
      <c r="F102" s="67"/>
      <c r="G102" s="67"/>
      <c r="H102" s="67">
        <v>2700</v>
      </c>
      <c r="I102" s="67"/>
      <c r="J102" s="67"/>
      <c r="K102" s="67"/>
      <c r="L102" s="67"/>
      <c r="M102" s="67"/>
      <c r="N102" s="67"/>
      <c r="O102" s="67"/>
      <c r="P102" s="67"/>
      <c r="Q102" s="67"/>
      <c r="R102" s="67"/>
      <c r="S102" s="67"/>
      <c r="T102" s="67"/>
      <c r="U102" s="67"/>
      <c r="V102" s="67"/>
    </row>
    <row r="103" spans="1:22" ht="15">
      <c r="A103" s="66" t="s">
        <v>316</v>
      </c>
      <c r="B103" s="67" t="s">
        <v>317</v>
      </c>
      <c r="C103" s="67">
        <f t="shared" si="10"/>
        <v>38000</v>
      </c>
      <c r="D103" s="67"/>
      <c r="E103" s="67"/>
      <c r="F103" s="67"/>
      <c r="G103" s="67"/>
      <c r="H103" s="67">
        <v>38000</v>
      </c>
      <c r="I103" s="67"/>
      <c r="J103" s="67"/>
      <c r="K103" s="67"/>
      <c r="L103" s="67"/>
      <c r="M103" s="67"/>
      <c r="N103" s="67"/>
      <c r="O103" s="67"/>
      <c r="P103" s="67"/>
      <c r="Q103" s="67"/>
      <c r="R103" s="67"/>
      <c r="S103" s="67"/>
      <c r="T103" s="67"/>
      <c r="U103" s="67"/>
      <c r="V103" s="67"/>
    </row>
    <row r="104" spans="1:22" ht="15">
      <c r="A104" s="72">
        <v>8</v>
      </c>
      <c r="B104" s="73" t="s">
        <v>318</v>
      </c>
      <c r="C104" s="73">
        <f t="shared" si="10"/>
        <v>34521</v>
      </c>
      <c r="D104" s="73">
        <f>SUM(D105:D110)</f>
        <v>0</v>
      </c>
      <c r="E104" s="73">
        <f>SUM(E105:E110)</f>
        <v>22699</v>
      </c>
      <c r="F104" s="73">
        <f>SUM(F105:F110)</f>
        <v>0</v>
      </c>
      <c r="G104" s="73">
        <f aca="true" t="shared" si="13" ref="G104:V104">SUM(G105:G110)</f>
        <v>0</v>
      </c>
      <c r="H104" s="73">
        <f t="shared" si="13"/>
        <v>0</v>
      </c>
      <c r="I104" s="73">
        <f t="shared" si="13"/>
        <v>0</v>
      </c>
      <c r="J104" s="73">
        <f t="shared" si="13"/>
        <v>0</v>
      </c>
      <c r="K104" s="73">
        <f t="shared" si="13"/>
        <v>0</v>
      </c>
      <c r="L104" s="73">
        <f t="shared" si="13"/>
        <v>0</v>
      </c>
      <c r="M104" s="73">
        <f t="shared" si="13"/>
        <v>0</v>
      </c>
      <c r="N104" s="73"/>
      <c r="O104" s="73"/>
      <c r="P104" s="73"/>
      <c r="Q104" s="73"/>
      <c r="R104" s="73"/>
      <c r="S104" s="73"/>
      <c r="T104" s="73">
        <f t="shared" si="13"/>
        <v>11822</v>
      </c>
      <c r="U104" s="73">
        <f t="shared" si="13"/>
        <v>0</v>
      </c>
      <c r="V104" s="73">
        <f t="shared" si="13"/>
        <v>0</v>
      </c>
    </row>
    <row r="105" spans="1:22" ht="15">
      <c r="A105" s="66" t="s">
        <v>319</v>
      </c>
      <c r="B105" s="67" t="s">
        <v>320</v>
      </c>
      <c r="C105" s="67">
        <f t="shared" si="10"/>
        <v>5320</v>
      </c>
      <c r="D105" s="67"/>
      <c r="E105" s="67"/>
      <c r="F105" s="67"/>
      <c r="G105" s="67"/>
      <c r="H105" s="67"/>
      <c r="I105" s="67"/>
      <c r="J105" s="67"/>
      <c r="K105" s="67"/>
      <c r="L105" s="67"/>
      <c r="M105" s="67"/>
      <c r="N105" s="67"/>
      <c r="O105" s="67"/>
      <c r="P105" s="67"/>
      <c r="Q105" s="67"/>
      <c r="R105" s="67"/>
      <c r="S105" s="67"/>
      <c r="T105" s="67">
        <v>5320</v>
      </c>
      <c r="U105" s="67"/>
      <c r="V105" s="67"/>
    </row>
    <row r="106" spans="1:22" ht="15">
      <c r="A106" s="66" t="s">
        <v>321</v>
      </c>
      <c r="B106" s="67" t="s">
        <v>322</v>
      </c>
      <c r="C106" s="67">
        <f t="shared" si="10"/>
        <v>2541</v>
      </c>
      <c r="D106" s="67"/>
      <c r="E106" s="67"/>
      <c r="F106" s="67"/>
      <c r="G106" s="67"/>
      <c r="H106" s="67"/>
      <c r="I106" s="67"/>
      <c r="J106" s="67"/>
      <c r="K106" s="67"/>
      <c r="L106" s="67"/>
      <c r="M106" s="67"/>
      <c r="N106" s="67"/>
      <c r="O106" s="67"/>
      <c r="P106" s="67"/>
      <c r="Q106" s="67"/>
      <c r="R106" s="67"/>
      <c r="S106" s="67"/>
      <c r="T106" s="67">
        <v>2541</v>
      </c>
      <c r="U106" s="67"/>
      <c r="V106" s="67"/>
    </row>
    <row r="107" spans="1:22" ht="15">
      <c r="A107" s="66" t="s">
        <v>323</v>
      </c>
      <c r="B107" s="67" t="s">
        <v>324</v>
      </c>
      <c r="C107" s="67">
        <f t="shared" si="10"/>
        <v>1051</v>
      </c>
      <c r="D107" s="67"/>
      <c r="E107" s="67"/>
      <c r="F107" s="67"/>
      <c r="G107" s="67"/>
      <c r="H107" s="67"/>
      <c r="I107" s="67"/>
      <c r="J107" s="67"/>
      <c r="K107" s="67"/>
      <c r="L107" s="67"/>
      <c r="M107" s="67"/>
      <c r="N107" s="67"/>
      <c r="O107" s="67"/>
      <c r="P107" s="67"/>
      <c r="Q107" s="67"/>
      <c r="R107" s="67"/>
      <c r="S107" s="67"/>
      <c r="T107" s="67">
        <v>1051</v>
      </c>
      <c r="U107" s="67"/>
      <c r="V107" s="67"/>
    </row>
    <row r="108" spans="1:22" ht="15">
      <c r="A108" s="66" t="s">
        <v>325</v>
      </c>
      <c r="B108" s="67" t="s">
        <v>326</v>
      </c>
      <c r="C108" s="67">
        <f t="shared" si="10"/>
        <v>1508</v>
      </c>
      <c r="D108" s="67"/>
      <c r="E108" s="67"/>
      <c r="F108" s="67"/>
      <c r="G108" s="67"/>
      <c r="H108" s="67"/>
      <c r="I108" s="67"/>
      <c r="J108" s="67"/>
      <c r="K108" s="67"/>
      <c r="L108" s="67"/>
      <c r="M108" s="67"/>
      <c r="N108" s="67"/>
      <c r="O108" s="67"/>
      <c r="P108" s="67"/>
      <c r="Q108" s="67"/>
      <c r="R108" s="67"/>
      <c r="S108" s="67"/>
      <c r="T108" s="67">
        <v>1508</v>
      </c>
      <c r="U108" s="67"/>
      <c r="V108" s="67"/>
    </row>
    <row r="109" spans="1:22" ht="15">
      <c r="A109" s="66" t="s">
        <v>327</v>
      </c>
      <c r="B109" s="67" t="s">
        <v>328</v>
      </c>
      <c r="C109" s="67">
        <f t="shared" si="10"/>
        <v>1402</v>
      </c>
      <c r="D109" s="67"/>
      <c r="E109" s="67"/>
      <c r="F109" s="67"/>
      <c r="G109" s="67"/>
      <c r="H109" s="67"/>
      <c r="I109" s="67"/>
      <c r="J109" s="67"/>
      <c r="K109" s="67"/>
      <c r="L109" s="67"/>
      <c r="M109" s="67"/>
      <c r="N109" s="67"/>
      <c r="O109" s="67"/>
      <c r="P109" s="67"/>
      <c r="Q109" s="67"/>
      <c r="R109" s="67"/>
      <c r="S109" s="67"/>
      <c r="T109" s="67">
        <v>1402</v>
      </c>
      <c r="U109" s="67"/>
      <c r="V109" s="67"/>
    </row>
    <row r="110" spans="1:22" ht="15">
      <c r="A110" s="66" t="s">
        <v>329</v>
      </c>
      <c r="B110" s="67" t="s">
        <v>83</v>
      </c>
      <c r="C110" s="67">
        <f t="shared" si="10"/>
        <v>22699</v>
      </c>
      <c r="D110" s="67"/>
      <c r="E110" s="67">
        <v>22699</v>
      </c>
      <c r="F110" s="67"/>
      <c r="G110" s="67"/>
      <c r="H110" s="67"/>
      <c r="I110" s="67"/>
      <c r="J110" s="67"/>
      <c r="K110" s="67"/>
      <c r="L110" s="67"/>
      <c r="M110" s="67"/>
      <c r="N110" s="67"/>
      <c r="O110" s="67"/>
      <c r="P110" s="67"/>
      <c r="Q110" s="67"/>
      <c r="R110" s="67"/>
      <c r="S110" s="67"/>
      <c r="T110" s="67"/>
      <c r="U110" s="67"/>
      <c r="V110" s="67"/>
    </row>
    <row r="111" spans="1:22" ht="15">
      <c r="A111" s="72">
        <v>9</v>
      </c>
      <c r="B111" s="73" t="s">
        <v>330</v>
      </c>
      <c r="C111" s="73">
        <f t="shared" si="10"/>
        <v>91646</v>
      </c>
      <c r="D111" s="73">
        <f>+D112+D113+D123+D124</f>
        <v>6610</v>
      </c>
      <c r="E111" s="73">
        <f>+E112+E113+E123+E124</f>
        <v>0</v>
      </c>
      <c r="F111" s="73">
        <f>+F112+F113+F123+F124</f>
        <v>0</v>
      </c>
      <c r="G111" s="73">
        <f aca="true" t="shared" si="14" ref="G111:V111">+G112+G113+G123+G124</f>
        <v>0</v>
      </c>
      <c r="H111" s="73">
        <f t="shared" si="14"/>
        <v>0</v>
      </c>
      <c r="I111" s="73">
        <f t="shared" si="14"/>
        <v>42502</v>
      </c>
      <c r="J111" s="73">
        <f t="shared" si="14"/>
        <v>0</v>
      </c>
      <c r="K111" s="73">
        <f t="shared" si="14"/>
        <v>31745</v>
      </c>
      <c r="L111" s="73">
        <f t="shared" si="14"/>
        <v>0</v>
      </c>
      <c r="M111" s="73">
        <f t="shared" si="14"/>
        <v>3267</v>
      </c>
      <c r="N111" s="73">
        <f t="shared" si="14"/>
        <v>0</v>
      </c>
      <c r="O111" s="73">
        <f t="shared" si="14"/>
        <v>0</v>
      </c>
      <c r="P111" s="73">
        <f t="shared" si="14"/>
        <v>0</v>
      </c>
      <c r="Q111" s="73">
        <f t="shared" si="14"/>
        <v>3267</v>
      </c>
      <c r="R111" s="73">
        <f t="shared" si="14"/>
        <v>0</v>
      </c>
      <c r="S111" s="73">
        <f t="shared" si="14"/>
        <v>0</v>
      </c>
      <c r="T111" s="73">
        <f t="shared" si="14"/>
        <v>7522</v>
      </c>
      <c r="U111" s="73">
        <f t="shared" si="14"/>
        <v>0</v>
      </c>
      <c r="V111" s="73">
        <f t="shared" si="14"/>
        <v>0</v>
      </c>
    </row>
    <row r="112" spans="1:22" ht="15">
      <c r="A112" s="72" t="s">
        <v>331</v>
      </c>
      <c r="B112" s="73" t="s">
        <v>332</v>
      </c>
      <c r="C112" s="73">
        <f t="shared" si="10"/>
        <v>12022</v>
      </c>
      <c r="D112" s="73"/>
      <c r="E112" s="73"/>
      <c r="F112" s="73"/>
      <c r="G112" s="73"/>
      <c r="H112" s="73"/>
      <c r="I112" s="73"/>
      <c r="J112" s="73"/>
      <c r="K112" s="73">
        <v>4200</v>
      </c>
      <c r="L112" s="73"/>
      <c r="M112" s="73">
        <v>300</v>
      </c>
      <c r="N112" s="73"/>
      <c r="O112" s="73"/>
      <c r="P112" s="73"/>
      <c r="Q112" s="73">
        <v>300</v>
      </c>
      <c r="R112" s="73"/>
      <c r="S112" s="73"/>
      <c r="T112" s="73">
        <v>7522</v>
      </c>
      <c r="U112" s="73"/>
      <c r="V112" s="73"/>
    </row>
    <row r="113" spans="1:22" ht="15">
      <c r="A113" s="72" t="s">
        <v>333</v>
      </c>
      <c r="B113" s="73" t="s">
        <v>167</v>
      </c>
      <c r="C113" s="73">
        <f t="shared" si="10"/>
        <v>55124</v>
      </c>
      <c r="D113" s="73">
        <f>SUM(D114:D122)</f>
        <v>6610</v>
      </c>
      <c r="E113" s="73">
        <f>SUM(E114:E122)</f>
        <v>0</v>
      </c>
      <c r="F113" s="73">
        <f>SUM(F114:F122)</f>
        <v>0</v>
      </c>
      <c r="G113" s="73">
        <f>SUM(G114:G122)</f>
        <v>0</v>
      </c>
      <c r="H113" s="73">
        <f aca="true" t="shared" si="15" ref="H113:V113">SUM(H114:H122)</f>
        <v>0</v>
      </c>
      <c r="I113" s="73">
        <f t="shared" si="15"/>
        <v>29002</v>
      </c>
      <c r="J113" s="73">
        <f t="shared" si="15"/>
        <v>0</v>
      </c>
      <c r="K113" s="73">
        <f t="shared" si="15"/>
        <v>16545</v>
      </c>
      <c r="L113" s="73">
        <f t="shared" si="15"/>
        <v>0</v>
      </c>
      <c r="M113" s="73">
        <f t="shared" si="15"/>
        <v>2967</v>
      </c>
      <c r="N113" s="73">
        <f t="shared" si="15"/>
        <v>0</v>
      </c>
      <c r="O113" s="73">
        <f t="shared" si="15"/>
        <v>0</v>
      </c>
      <c r="P113" s="73">
        <f t="shared" si="15"/>
        <v>0</v>
      </c>
      <c r="Q113" s="73">
        <f t="shared" si="15"/>
        <v>2967</v>
      </c>
      <c r="R113" s="73">
        <f t="shared" si="15"/>
        <v>0</v>
      </c>
      <c r="S113" s="73">
        <f t="shared" si="15"/>
        <v>0</v>
      </c>
      <c r="T113" s="73">
        <f t="shared" si="15"/>
        <v>0</v>
      </c>
      <c r="U113" s="73">
        <f t="shared" si="15"/>
        <v>0</v>
      </c>
      <c r="V113" s="73">
        <f t="shared" si="15"/>
        <v>0</v>
      </c>
    </row>
    <row r="114" spans="1:22" ht="15">
      <c r="A114" s="66" t="s">
        <v>334</v>
      </c>
      <c r="B114" s="67" t="s">
        <v>335</v>
      </c>
      <c r="C114" s="67">
        <f t="shared" si="10"/>
        <v>12367</v>
      </c>
      <c r="D114" s="67"/>
      <c r="E114" s="67"/>
      <c r="F114" s="67"/>
      <c r="G114" s="67"/>
      <c r="H114" s="67"/>
      <c r="I114" s="67">
        <v>12367</v>
      </c>
      <c r="J114" s="67"/>
      <c r="K114" s="67"/>
      <c r="L114" s="67"/>
      <c r="M114" s="67"/>
      <c r="N114" s="67"/>
      <c r="O114" s="67"/>
      <c r="P114" s="67"/>
      <c r="Q114" s="67"/>
      <c r="R114" s="67"/>
      <c r="S114" s="67"/>
      <c r="T114" s="67"/>
      <c r="U114" s="67"/>
      <c r="V114" s="67"/>
    </row>
    <row r="115" spans="1:22" ht="15">
      <c r="A115" s="66" t="s">
        <v>336</v>
      </c>
      <c r="B115" s="67" t="s">
        <v>337</v>
      </c>
      <c r="C115" s="67">
        <f t="shared" si="10"/>
        <v>3046</v>
      </c>
      <c r="D115" s="67"/>
      <c r="E115" s="67"/>
      <c r="F115" s="67"/>
      <c r="G115" s="67"/>
      <c r="H115" s="67"/>
      <c r="I115" s="67">
        <v>3046</v>
      </c>
      <c r="J115" s="67"/>
      <c r="K115" s="67"/>
      <c r="L115" s="67"/>
      <c r="M115" s="67"/>
      <c r="N115" s="67"/>
      <c r="O115" s="67"/>
      <c r="P115" s="67"/>
      <c r="Q115" s="67"/>
      <c r="R115" s="67"/>
      <c r="S115" s="67"/>
      <c r="T115" s="67"/>
      <c r="U115" s="67"/>
      <c r="V115" s="67"/>
    </row>
    <row r="116" spans="1:22" ht="15">
      <c r="A116" s="66" t="s">
        <v>338</v>
      </c>
      <c r="B116" s="67" t="s">
        <v>339</v>
      </c>
      <c r="C116" s="67">
        <f t="shared" si="10"/>
        <v>3775</v>
      </c>
      <c r="D116" s="67"/>
      <c r="E116" s="67"/>
      <c r="F116" s="67"/>
      <c r="G116" s="67"/>
      <c r="H116" s="67"/>
      <c r="I116" s="67">
        <v>3775</v>
      </c>
      <c r="J116" s="67"/>
      <c r="K116" s="67"/>
      <c r="L116" s="67"/>
      <c r="M116" s="67"/>
      <c r="N116" s="67"/>
      <c r="O116" s="67"/>
      <c r="P116" s="67"/>
      <c r="Q116" s="67"/>
      <c r="R116" s="67"/>
      <c r="S116" s="67"/>
      <c r="T116" s="67"/>
      <c r="U116" s="67"/>
      <c r="V116" s="67"/>
    </row>
    <row r="117" spans="1:22" ht="15">
      <c r="A117" s="66" t="s">
        <v>340</v>
      </c>
      <c r="B117" s="67" t="s">
        <v>341</v>
      </c>
      <c r="C117" s="67">
        <f t="shared" si="10"/>
        <v>4583</v>
      </c>
      <c r="D117" s="67"/>
      <c r="E117" s="67"/>
      <c r="F117" s="67"/>
      <c r="G117" s="67"/>
      <c r="H117" s="67"/>
      <c r="I117" s="67">
        <v>4583</v>
      </c>
      <c r="J117" s="67"/>
      <c r="K117" s="67"/>
      <c r="L117" s="67"/>
      <c r="M117" s="67"/>
      <c r="N117" s="67"/>
      <c r="O117" s="67"/>
      <c r="P117" s="67"/>
      <c r="Q117" s="67"/>
      <c r="R117" s="67"/>
      <c r="S117" s="67"/>
      <c r="T117" s="67"/>
      <c r="U117" s="67"/>
      <c r="V117" s="67"/>
    </row>
    <row r="118" spans="1:22" ht="15">
      <c r="A118" s="66" t="s">
        <v>342</v>
      </c>
      <c r="B118" s="67" t="s">
        <v>343</v>
      </c>
      <c r="C118" s="67">
        <f t="shared" si="10"/>
        <v>2363</v>
      </c>
      <c r="D118" s="67"/>
      <c r="E118" s="67"/>
      <c r="F118" s="67"/>
      <c r="G118" s="67"/>
      <c r="H118" s="67"/>
      <c r="I118" s="67">
        <v>2363</v>
      </c>
      <c r="J118" s="67"/>
      <c r="K118" s="67"/>
      <c r="L118" s="67"/>
      <c r="M118" s="67"/>
      <c r="N118" s="67"/>
      <c r="O118" s="67"/>
      <c r="P118" s="67"/>
      <c r="Q118" s="67"/>
      <c r="R118" s="67"/>
      <c r="S118" s="67"/>
      <c r="T118" s="67"/>
      <c r="U118" s="67"/>
      <c r="V118" s="67"/>
    </row>
    <row r="119" spans="1:22" ht="15">
      <c r="A119" s="66" t="s">
        <v>344</v>
      </c>
      <c r="B119" s="67" t="s">
        <v>345</v>
      </c>
      <c r="C119" s="67">
        <f t="shared" si="10"/>
        <v>2868</v>
      </c>
      <c r="D119" s="67"/>
      <c r="E119" s="67"/>
      <c r="F119" s="67"/>
      <c r="G119" s="67"/>
      <c r="H119" s="67"/>
      <c r="I119" s="67">
        <v>2868</v>
      </c>
      <c r="J119" s="67"/>
      <c r="K119" s="67"/>
      <c r="L119" s="67"/>
      <c r="M119" s="67"/>
      <c r="N119" s="67"/>
      <c r="O119" s="67"/>
      <c r="P119" s="67"/>
      <c r="Q119" s="67"/>
      <c r="R119" s="67"/>
      <c r="S119" s="67"/>
      <c r="T119" s="67"/>
      <c r="U119" s="67"/>
      <c r="V119" s="67"/>
    </row>
    <row r="120" spans="1:22" ht="15">
      <c r="A120" s="66" t="s">
        <v>346</v>
      </c>
      <c r="B120" s="67" t="s">
        <v>347</v>
      </c>
      <c r="C120" s="67">
        <f t="shared" si="10"/>
        <v>2967</v>
      </c>
      <c r="D120" s="67"/>
      <c r="E120" s="67"/>
      <c r="F120" s="67"/>
      <c r="G120" s="67"/>
      <c r="H120" s="67"/>
      <c r="I120" s="67"/>
      <c r="J120" s="67"/>
      <c r="K120" s="67"/>
      <c r="L120" s="67"/>
      <c r="M120" s="67">
        <v>2967</v>
      </c>
      <c r="N120" s="67"/>
      <c r="O120" s="67"/>
      <c r="P120" s="67"/>
      <c r="Q120" s="67">
        <v>2967</v>
      </c>
      <c r="R120" s="67"/>
      <c r="S120" s="67"/>
      <c r="T120" s="67"/>
      <c r="U120" s="67"/>
      <c r="V120" s="67"/>
    </row>
    <row r="121" spans="1:22" ht="15">
      <c r="A121" s="66" t="s">
        <v>348</v>
      </c>
      <c r="B121" s="67" t="s">
        <v>349</v>
      </c>
      <c r="C121" s="67">
        <f t="shared" si="10"/>
        <v>6610</v>
      </c>
      <c r="D121" s="67">
        <v>6610</v>
      </c>
      <c r="E121" s="67"/>
      <c r="F121" s="67"/>
      <c r="G121" s="67"/>
      <c r="H121" s="67"/>
      <c r="I121" s="67"/>
      <c r="J121" s="67"/>
      <c r="K121" s="67"/>
      <c r="L121" s="67"/>
      <c r="M121" s="67"/>
      <c r="N121" s="67"/>
      <c r="O121" s="67"/>
      <c r="P121" s="67"/>
      <c r="Q121" s="67"/>
      <c r="R121" s="67"/>
      <c r="S121" s="67"/>
      <c r="T121" s="67"/>
      <c r="U121" s="67"/>
      <c r="V121" s="67"/>
    </row>
    <row r="122" spans="1:22" ht="15">
      <c r="A122" s="66" t="s">
        <v>350</v>
      </c>
      <c r="B122" s="67" t="s">
        <v>351</v>
      </c>
      <c r="C122" s="67">
        <f t="shared" si="10"/>
        <v>16545</v>
      </c>
      <c r="D122" s="67"/>
      <c r="E122" s="67"/>
      <c r="F122" s="67"/>
      <c r="G122" s="67"/>
      <c r="H122" s="67"/>
      <c r="I122" s="67"/>
      <c r="J122" s="67"/>
      <c r="K122" s="67">
        <v>16545</v>
      </c>
      <c r="L122" s="67"/>
      <c r="M122" s="67"/>
      <c r="N122" s="67"/>
      <c r="O122" s="67"/>
      <c r="P122" s="67"/>
      <c r="Q122" s="67"/>
      <c r="R122" s="67"/>
      <c r="S122" s="67"/>
      <c r="T122" s="67"/>
      <c r="U122" s="67"/>
      <c r="V122" s="67"/>
    </row>
    <row r="123" spans="1:22" ht="37.5">
      <c r="A123" s="72" t="s">
        <v>352</v>
      </c>
      <c r="B123" s="75" t="s">
        <v>353</v>
      </c>
      <c r="C123" s="73">
        <f t="shared" si="10"/>
        <v>13500</v>
      </c>
      <c r="D123" s="73"/>
      <c r="E123" s="73"/>
      <c r="F123" s="73"/>
      <c r="G123" s="73"/>
      <c r="H123" s="73"/>
      <c r="I123" s="73">
        <v>13500</v>
      </c>
      <c r="J123" s="73"/>
      <c r="K123" s="73"/>
      <c r="L123" s="73"/>
      <c r="M123" s="73"/>
      <c r="N123" s="73"/>
      <c r="O123" s="73"/>
      <c r="P123" s="73"/>
      <c r="Q123" s="73"/>
      <c r="R123" s="73"/>
      <c r="S123" s="73"/>
      <c r="T123" s="73"/>
      <c r="U123" s="73"/>
      <c r="V123" s="73"/>
    </row>
    <row r="124" spans="1:22" ht="42.75">
      <c r="A124" s="72" t="s">
        <v>354</v>
      </c>
      <c r="B124" s="75" t="s">
        <v>355</v>
      </c>
      <c r="C124" s="73">
        <f t="shared" si="10"/>
        <v>11000</v>
      </c>
      <c r="D124" s="73"/>
      <c r="E124" s="73"/>
      <c r="F124" s="73"/>
      <c r="G124" s="73"/>
      <c r="H124" s="73"/>
      <c r="I124" s="73"/>
      <c r="J124" s="73"/>
      <c r="K124" s="73">
        <v>11000</v>
      </c>
      <c r="L124" s="73"/>
      <c r="M124" s="73"/>
      <c r="N124" s="73"/>
      <c r="O124" s="73"/>
      <c r="P124" s="73"/>
      <c r="Q124" s="73"/>
      <c r="R124" s="73"/>
      <c r="S124" s="73"/>
      <c r="T124" s="73"/>
      <c r="U124" s="73"/>
      <c r="V124" s="73"/>
    </row>
    <row r="125" spans="1:22" ht="15">
      <c r="A125" s="72">
        <v>10</v>
      </c>
      <c r="B125" s="73" t="s">
        <v>356</v>
      </c>
      <c r="C125" s="73">
        <f t="shared" si="10"/>
        <v>45960</v>
      </c>
      <c r="D125" s="73"/>
      <c r="E125" s="73"/>
      <c r="F125" s="73"/>
      <c r="G125" s="73"/>
      <c r="H125" s="73"/>
      <c r="I125" s="73"/>
      <c r="J125" s="73">
        <v>45960</v>
      </c>
      <c r="K125" s="73"/>
      <c r="L125" s="73"/>
      <c r="M125" s="73"/>
      <c r="N125" s="73"/>
      <c r="O125" s="73"/>
      <c r="P125" s="73"/>
      <c r="Q125" s="73"/>
      <c r="R125" s="73"/>
      <c r="S125" s="73"/>
      <c r="T125" s="73"/>
      <c r="U125" s="73"/>
      <c r="V125" s="73"/>
    </row>
    <row r="126" spans="1:22" ht="15">
      <c r="A126" s="72">
        <v>11</v>
      </c>
      <c r="B126" s="73" t="s">
        <v>357</v>
      </c>
      <c r="C126" s="73">
        <f t="shared" si="10"/>
        <v>59384</v>
      </c>
      <c r="D126" s="73">
        <f>+D127+D128+D135+D134</f>
        <v>0</v>
      </c>
      <c r="E126" s="73">
        <f>+E127+E128+E135+E134</f>
        <v>0</v>
      </c>
      <c r="F126" s="73">
        <f>+F127+F128+F135+F134</f>
        <v>0</v>
      </c>
      <c r="G126" s="73">
        <f aca="true" t="shared" si="16" ref="G126:V126">+G127+G128+G135+G134</f>
        <v>0</v>
      </c>
      <c r="H126" s="73">
        <f t="shared" si="16"/>
        <v>0</v>
      </c>
      <c r="I126" s="73">
        <f t="shared" si="16"/>
        <v>0</v>
      </c>
      <c r="J126" s="73">
        <f t="shared" si="16"/>
        <v>0</v>
      </c>
      <c r="K126" s="73">
        <f t="shared" si="16"/>
        <v>0</v>
      </c>
      <c r="L126" s="73">
        <f t="shared" si="16"/>
        <v>36902</v>
      </c>
      <c r="M126" s="73">
        <f>+M127+M128+M135+M134</f>
        <v>13537</v>
      </c>
      <c r="N126" s="73">
        <f aca="true" t="shared" si="17" ref="N126:S126">+N127+N128+N135+N134</f>
        <v>0</v>
      </c>
      <c r="O126" s="73">
        <f t="shared" si="17"/>
        <v>0</v>
      </c>
      <c r="P126" s="73">
        <f t="shared" si="17"/>
        <v>0</v>
      </c>
      <c r="Q126" s="73">
        <f t="shared" si="17"/>
        <v>0</v>
      </c>
      <c r="R126" s="73">
        <f t="shared" si="17"/>
        <v>13537</v>
      </c>
      <c r="S126" s="73">
        <f t="shared" si="17"/>
        <v>0</v>
      </c>
      <c r="T126" s="73">
        <f t="shared" si="16"/>
        <v>8945</v>
      </c>
      <c r="U126" s="73">
        <f t="shared" si="16"/>
        <v>0</v>
      </c>
      <c r="V126" s="73">
        <f t="shared" si="16"/>
        <v>0</v>
      </c>
    </row>
    <row r="127" spans="1:22" ht="15">
      <c r="A127" s="72" t="s">
        <v>358</v>
      </c>
      <c r="B127" s="73" t="s">
        <v>359</v>
      </c>
      <c r="C127" s="73">
        <f t="shared" si="10"/>
        <v>5703</v>
      </c>
      <c r="D127" s="73"/>
      <c r="E127" s="73"/>
      <c r="F127" s="73"/>
      <c r="G127" s="73"/>
      <c r="H127" s="73"/>
      <c r="I127" s="73"/>
      <c r="J127" s="73"/>
      <c r="K127" s="73"/>
      <c r="L127" s="73"/>
      <c r="M127" s="73"/>
      <c r="N127" s="73"/>
      <c r="O127" s="73"/>
      <c r="P127" s="73"/>
      <c r="Q127" s="73"/>
      <c r="R127" s="73"/>
      <c r="S127" s="73"/>
      <c r="T127" s="73">
        <v>5703</v>
      </c>
      <c r="U127" s="73"/>
      <c r="V127" s="73"/>
    </row>
    <row r="128" spans="1:22" ht="15">
      <c r="A128" s="72" t="s">
        <v>360</v>
      </c>
      <c r="B128" s="76" t="s">
        <v>167</v>
      </c>
      <c r="C128" s="73">
        <f t="shared" si="10"/>
        <v>15431</v>
      </c>
      <c r="D128" s="73">
        <f>SUM(D129:D133)</f>
        <v>0</v>
      </c>
      <c r="E128" s="73">
        <f>SUM(E129:E133)</f>
        <v>0</v>
      </c>
      <c r="F128" s="73">
        <f>SUM(F129:F133)</f>
        <v>0</v>
      </c>
      <c r="G128" s="73">
        <f aca="true" t="shared" si="18" ref="G128:V128">SUM(G129:G133)</f>
        <v>0</v>
      </c>
      <c r="H128" s="73">
        <f t="shared" si="18"/>
        <v>0</v>
      </c>
      <c r="I128" s="73">
        <f t="shared" si="18"/>
        <v>0</v>
      </c>
      <c r="J128" s="73">
        <f t="shared" si="18"/>
        <v>0</v>
      </c>
      <c r="K128" s="73">
        <f t="shared" si="18"/>
        <v>0</v>
      </c>
      <c r="L128" s="73">
        <f t="shared" si="18"/>
        <v>3522</v>
      </c>
      <c r="M128" s="73">
        <f t="shared" si="18"/>
        <v>8667</v>
      </c>
      <c r="N128" s="73">
        <f t="shared" si="18"/>
        <v>0</v>
      </c>
      <c r="O128" s="73">
        <f t="shared" si="18"/>
        <v>0</v>
      </c>
      <c r="P128" s="73">
        <f t="shared" si="18"/>
        <v>0</v>
      </c>
      <c r="Q128" s="73">
        <f t="shared" si="18"/>
        <v>0</v>
      </c>
      <c r="R128" s="73">
        <f t="shared" si="18"/>
        <v>8667</v>
      </c>
      <c r="S128" s="73">
        <f t="shared" si="18"/>
        <v>0</v>
      </c>
      <c r="T128" s="73">
        <f t="shared" si="18"/>
        <v>3242</v>
      </c>
      <c r="U128" s="73">
        <f t="shared" si="18"/>
        <v>0</v>
      </c>
      <c r="V128" s="73">
        <f t="shared" si="18"/>
        <v>0</v>
      </c>
    </row>
    <row r="129" spans="1:22" ht="15">
      <c r="A129" s="66" t="s">
        <v>361</v>
      </c>
      <c r="B129" s="67" t="s">
        <v>362</v>
      </c>
      <c r="C129" s="67">
        <f t="shared" si="10"/>
        <v>894</v>
      </c>
      <c r="D129" s="67"/>
      <c r="E129" s="67"/>
      <c r="F129" s="67"/>
      <c r="G129" s="67"/>
      <c r="H129" s="67"/>
      <c r="I129" s="67"/>
      <c r="J129" s="67"/>
      <c r="K129" s="67"/>
      <c r="L129" s="67"/>
      <c r="M129" s="67">
        <v>894</v>
      </c>
      <c r="N129" s="67"/>
      <c r="O129" s="67"/>
      <c r="P129" s="67"/>
      <c r="Q129" s="67"/>
      <c r="R129" s="67">
        <v>894</v>
      </c>
      <c r="S129" s="67"/>
      <c r="T129" s="67"/>
      <c r="U129" s="67"/>
      <c r="V129" s="67"/>
    </row>
    <row r="130" spans="1:22" ht="15">
      <c r="A130" s="66" t="s">
        <v>363</v>
      </c>
      <c r="B130" s="67" t="s">
        <v>364</v>
      </c>
      <c r="C130" s="67">
        <f t="shared" si="10"/>
        <v>7773</v>
      </c>
      <c r="D130" s="67"/>
      <c r="E130" s="67"/>
      <c r="F130" s="67"/>
      <c r="G130" s="67"/>
      <c r="H130" s="67"/>
      <c r="I130" s="67"/>
      <c r="J130" s="67"/>
      <c r="K130" s="67"/>
      <c r="L130" s="67"/>
      <c r="M130" s="67">
        <v>7773</v>
      </c>
      <c r="N130" s="67"/>
      <c r="O130" s="67"/>
      <c r="P130" s="67"/>
      <c r="Q130" s="67"/>
      <c r="R130" s="67">
        <v>7773</v>
      </c>
      <c r="S130" s="67"/>
      <c r="T130" s="67"/>
      <c r="U130" s="67"/>
      <c r="V130" s="67"/>
    </row>
    <row r="131" spans="1:22" ht="15">
      <c r="A131" s="66" t="s">
        <v>365</v>
      </c>
      <c r="B131" s="67" t="s">
        <v>366</v>
      </c>
      <c r="C131" s="67">
        <f t="shared" si="10"/>
        <v>3522</v>
      </c>
      <c r="D131" s="67"/>
      <c r="E131" s="67"/>
      <c r="F131" s="67"/>
      <c r="G131" s="67"/>
      <c r="H131" s="67"/>
      <c r="I131" s="67"/>
      <c r="J131" s="67"/>
      <c r="K131" s="67"/>
      <c r="L131" s="67">
        <v>3522</v>
      </c>
      <c r="M131" s="67"/>
      <c r="N131" s="67"/>
      <c r="O131" s="67"/>
      <c r="P131" s="67"/>
      <c r="Q131" s="67"/>
      <c r="R131" s="67"/>
      <c r="S131" s="67"/>
      <c r="T131" s="67"/>
      <c r="U131" s="67"/>
      <c r="V131" s="67"/>
    </row>
    <row r="132" spans="1:22" ht="15">
      <c r="A132" s="66" t="s">
        <v>367</v>
      </c>
      <c r="B132" s="67" t="s">
        <v>368</v>
      </c>
      <c r="C132" s="67">
        <f t="shared" si="10"/>
        <v>1566</v>
      </c>
      <c r="D132" s="67"/>
      <c r="E132" s="67"/>
      <c r="F132" s="67"/>
      <c r="G132" s="67"/>
      <c r="H132" s="67"/>
      <c r="I132" s="67"/>
      <c r="J132" s="67"/>
      <c r="K132" s="67"/>
      <c r="L132" s="67"/>
      <c r="M132" s="67"/>
      <c r="N132" s="67"/>
      <c r="O132" s="67"/>
      <c r="P132" s="67"/>
      <c r="Q132" s="67"/>
      <c r="R132" s="67"/>
      <c r="S132" s="67"/>
      <c r="T132" s="67">
        <v>1566</v>
      </c>
      <c r="U132" s="67"/>
      <c r="V132" s="67"/>
    </row>
    <row r="133" spans="1:22" ht="15">
      <c r="A133" s="66" t="s">
        <v>369</v>
      </c>
      <c r="B133" s="67" t="s">
        <v>370</v>
      </c>
      <c r="C133" s="67">
        <f t="shared" si="10"/>
        <v>1676</v>
      </c>
      <c r="D133" s="67"/>
      <c r="E133" s="67"/>
      <c r="F133" s="67"/>
      <c r="G133" s="67"/>
      <c r="H133" s="67"/>
      <c r="I133" s="67"/>
      <c r="J133" s="67"/>
      <c r="K133" s="67"/>
      <c r="L133" s="67"/>
      <c r="M133" s="67"/>
      <c r="N133" s="67"/>
      <c r="O133" s="67"/>
      <c r="P133" s="67"/>
      <c r="Q133" s="67"/>
      <c r="R133" s="67"/>
      <c r="S133" s="67"/>
      <c r="T133" s="67">
        <v>1676</v>
      </c>
      <c r="U133" s="67"/>
      <c r="V133" s="67"/>
    </row>
    <row r="134" spans="1:22" ht="15">
      <c r="A134" s="72" t="s">
        <v>371</v>
      </c>
      <c r="B134" s="73" t="s">
        <v>372</v>
      </c>
      <c r="C134" s="73">
        <f t="shared" si="10"/>
        <v>4870</v>
      </c>
      <c r="D134" s="73"/>
      <c r="E134" s="73"/>
      <c r="F134" s="73"/>
      <c r="G134" s="73"/>
      <c r="H134" s="73"/>
      <c r="I134" s="73"/>
      <c r="J134" s="73"/>
      <c r="K134" s="73"/>
      <c r="L134" s="73"/>
      <c r="M134" s="73">
        <v>4870</v>
      </c>
      <c r="N134" s="73"/>
      <c r="O134" s="73"/>
      <c r="P134" s="73"/>
      <c r="Q134" s="73"/>
      <c r="R134" s="73">
        <v>4870</v>
      </c>
      <c r="S134" s="73"/>
      <c r="T134" s="73"/>
      <c r="U134" s="73"/>
      <c r="V134" s="73"/>
    </row>
    <row r="135" spans="1:22" ht="15">
      <c r="A135" s="72" t="s">
        <v>373</v>
      </c>
      <c r="B135" s="73" t="s">
        <v>374</v>
      </c>
      <c r="C135" s="73">
        <f t="shared" si="10"/>
        <v>33380</v>
      </c>
      <c r="D135" s="73"/>
      <c r="E135" s="73"/>
      <c r="F135" s="73"/>
      <c r="G135" s="73"/>
      <c r="H135" s="73"/>
      <c r="I135" s="73"/>
      <c r="J135" s="73"/>
      <c r="K135" s="73"/>
      <c r="L135" s="73">
        <v>33380</v>
      </c>
      <c r="M135" s="73"/>
      <c r="N135" s="73"/>
      <c r="O135" s="73"/>
      <c r="P135" s="73"/>
      <c r="Q135" s="73"/>
      <c r="R135" s="73"/>
      <c r="S135" s="73"/>
      <c r="T135" s="73"/>
      <c r="U135" s="73"/>
      <c r="V135" s="73"/>
    </row>
    <row r="136" spans="1:22" ht="15">
      <c r="A136" s="72">
        <v>12</v>
      </c>
      <c r="B136" s="73" t="s">
        <v>375</v>
      </c>
      <c r="C136" s="73">
        <f t="shared" si="10"/>
        <v>133298</v>
      </c>
      <c r="D136" s="73">
        <f>+D137+D138+D139</f>
        <v>29721</v>
      </c>
      <c r="E136" s="73">
        <f>+E137+E138+E139</f>
        <v>0</v>
      </c>
      <c r="F136" s="73">
        <f>+F137+F138+F139</f>
        <v>0</v>
      </c>
      <c r="G136" s="73">
        <f aca="true" t="shared" si="19" ref="G136:V136">+G137+G138+G139</f>
        <v>0</v>
      </c>
      <c r="H136" s="73">
        <f t="shared" si="19"/>
        <v>15325</v>
      </c>
      <c r="I136" s="73">
        <f t="shared" si="19"/>
        <v>0</v>
      </c>
      <c r="J136" s="73">
        <f t="shared" si="19"/>
        <v>0</v>
      </c>
      <c r="K136" s="73">
        <f t="shared" si="19"/>
        <v>0</v>
      </c>
      <c r="L136" s="73">
        <f t="shared" si="19"/>
        <v>0</v>
      </c>
      <c r="M136" s="73">
        <f t="shared" si="19"/>
        <v>0</v>
      </c>
      <c r="N136" s="73"/>
      <c r="O136" s="73"/>
      <c r="P136" s="73"/>
      <c r="Q136" s="73"/>
      <c r="R136" s="73"/>
      <c r="S136" s="73"/>
      <c r="T136" s="73">
        <f t="shared" si="19"/>
        <v>15117</v>
      </c>
      <c r="U136" s="73">
        <f>+U137+U138+U139</f>
        <v>73135</v>
      </c>
      <c r="V136" s="73">
        <f t="shared" si="19"/>
        <v>0</v>
      </c>
    </row>
    <row r="137" spans="1:22" ht="15">
      <c r="A137" s="72" t="s">
        <v>376</v>
      </c>
      <c r="B137" s="73" t="s">
        <v>377</v>
      </c>
      <c r="C137" s="73">
        <f aca="true" t="shared" si="20" ref="C137:C200">SUM(D137:V137)-SUM(N137:S137)</f>
        <v>11363</v>
      </c>
      <c r="D137" s="73"/>
      <c r="E137" s="73"/>
      <c r="F137" s="73"/>
      <c r="G137" s="73"/>
      <c r="H137" s="73"/>
      <c r="I137" s="73"/>
      <c r="J137" s="73"/>
      <c r="K137" s="73"/>
      <c r="L137" s="73"/>
      <c r="M137" s="73"/>
      <c r="N137" s="73"/>
      <c r="O137" s="73"/>
      <c r="P137" s="73"/>
      <c r="Q137" s="73"/>
      <c r="R137" s="73"/>
      <c r="S137" s="73"/>
      <c r="T137" s="73">
        <v>11363</v>
      </c>
      <c r="U137" s="73"/>
      <c r="V137" s="73"/>
    </row>
    <row r="138" spans="1:22" ht="15">
      <c r="A138" s="72" t="s">
        <v>378</v>
      </c>
      <c r="B138" s="73" t="s">
        <v>379</v>
      </c>
      <c r="C138" s="73">
        <f t="shared" si="20"/>
        <v>43730</v>
      </c>
      <c r="D138" s="73"/>
      <c r="E138" s="73"/>
      <c r="F138" s="73"/>
      <c r="G138" s="73"/>
      <c r="H138" s="73"/>
      <c r="I138" s="73"/>
      <c r="J138" s="73"/>
      <c r="K138" s="73"/>
      <c r="L138" s="73"/>
      <c r="M138" s="73"/>
      <c r="N138" s="73"/>
      <c r="O138" s="73"/>
      <c r="P138" s="73"/>
      <c r="Q138" s="73"/>
      <c r="R138" s="73"/>
      <c r="S138" s="73"/>
      <c r="T138" s="73"/>
      <c r="U138" s="73">
        <v>43730</v>
      </c>
      <c r="V138" s="73"/>
    </row>
    <row r="139" spans="1:22" ht="15">
      <c r="A139" s="72" t="s">
        <v>380</v>
      </c>
      <c r="B139" s="73" t="s">
        <v>167</v>
      </c>
      <c r="C139" s="73">
        <f t="shared" si="20"/>
        <v>78205</v>
      </c>
      <c r="D139" s="73">
        <f>SUM(D140:D148)</f>
        <v>29721</v>
      </c>
      <c r="E139" s="73">
        <f>SUM(E140:E148)</f>
        <v>0</v>
      </c>
      <c r="F139" s="73">
        <f>SUM(F140:F148)</f>
        <v>0</v>
      </c>
      <c r="G139" s="73">
        <f aca="true" t="shared" si="21" ref="G139:V139">SUM(G140:G148)</f>
        <v>0</v>
      </c>
      <c r="H139" s="73">
        <f t="shared" si="21"/>
        <v>15325</v>
      </c>
      <c r="I139" s="73">
        <f t="shared" si="21"/>
        <v>0</v>
      </c>
      <c r="J139" s="73">
        <f t="shared" si="21"/>
        <v>0</v>
      </c>
      <c r="K139" s="73">
        <f t="shared" si="21"/>
        <v>0</v>
      </c>
      <c r="L139" s="73">
        <f t="shared" si="21"/>
        <v>0</v>
      </c>
      <c r="M139" s="73">
        <f t="shared" si="21"/>
        <v>0</v>
      </c>
      <c r="N139" s="73"/>
      <c r="O139" s="73"/>
      <c r="P139" s="73"/>
      <c r="Q139" s="73"/>
      <c r="R139" s="73"/>
      <c r="S139" s="73"/>
      <c r="T139" s="73">
        <f t="shared" si="21"/>
        <v>3754</v>
      </c>
      <c r="U139" s="73">
        <f t="shared" si="21"/>
        <v>29405</v>
      </c>
      <c r="V139" s="73">
        <f t="shared" si="21"/>
        <v>0</v>
      </c>
    </row>
    <row r="140" spans="1:22" ht="15">
      <c r="A140" s="66" t="s">
        <v>381</v>
      </c>
      <c r="B140" s="67" t="s">
        <v>382</v>
      </c>
      <c r="C140" s="67">
        <f t="shared" si="20"/>
        <v>7116</v>
      </c>
      <c r="D140" s="67"/>
      <c r="E140" s="67"/>
      <c r="F140" s="67"/>
      <c r="G140" s="67"/>
      <c r="H140" s="67"/>
      <c r="I140" s="67"/>
      <c r="J140" s="67"/>
      <c r="K140" s="67"/>
      <c r="L140" s="67"/>
      <c r="M140" s="67"/>
      <c r="N140" s="67"/>
      <c r="O140" s="67"/>
      <c r="P140" s="67"/>
      <c r="Q140" s="67"/>
      <c r="R140" s="67"/>
      <c r="S140" s="67"/>
      <c r="T140" s="67"/>
      <c r="U140" s="67">
        <v>7116</v>
      </c>
      <c r="V140" s="67"/>
    </row>
    <row r="141" spans="1:22" ht="15">
      <c r="A141" s="66" t="s">
        <v>383</v>
      </c>
      <c r="B141" s="67" t="s">
        <v>384</v>
      </c>
      <c r="C141" s="67">
        <f t="shared" si="20"/>
        <v>3948</v>
      </c>
      <c r="D141" s="67"/>
      <c r="E141" s="67"/>
      <c r="F141" s="67"/>
      <c r="G141" s="67"/>
      <c r="H141" s="67"/>
      <c r="I141" s="67"/>
      <c r="J141" s="67"/>
      <c r="K141" s="67"/>
      <c r="L141" s="67"/>
      <c r="M141" s="67"/>
      <c r="N141" s="67"/>
      <c r="O141" s="67"/>
      <c r="P141" s="67"/>
      <c r="Q141" s="67"/>
      <c r="R141" s="67"/>
      <c r="S141" s="67"/>
      <c r="T141" s="67"/>
      <c r="U141" s="67">
        <v>3948</v>
      </c>
      <c r="V141" s="67"/>
    </row>
    <row r="142" spans="1:22" ht="15">
      <c r="A142" s="66" t="s">
        <v>385</v>
      </c>
      <c r="B142" s="67" t="s">
        <v>386</v>
      </c>
      <c r="C142" s="67">
        <f t="shared" si="20"/>
        <v>3801</v>
      </c>
      <c r="D142" s="67"/>
      <c r="E142" s="67"/>
      <c r="F142" s="67"/>
      <c r="G142" s="67"/>
      <c r="H142" s="67"/>
      <c r="I142" s="67"/>
      <c r="J142" s="67"/>
      <c r="K142" s="67"/>
      <c r="L142" s="67"/>
      <c r="M142" s="67"/>
      <c r="N142" s="67"/>
      <c r="O142" s="67"/>
      <c r="P142" s="67"/>
      <c r="Q142" s="67"/>
      <c r="R142" s="67"/>
      <c r="S142" s="67"/>
      <c r="T142" s="67"/>
      <c r="U142" s="67">
        <v>3801</v>
      </c>
      <c r="V142" s="67"/>
    </row>
    <row r="143" spans="1:22" ht="15">
      <c r="A143" s="66" t="s">
        <v>387</v>
      </c>
      <c r="B143" s="67" t="s">
        <v>388</v>
      </c>
      <c r="C143" s="67">
        <f t="shared" si="20"/>
        <v>7540</v>
      </c>
      <c r="D143" s="67"/>
      <c r="E143" s="67"/>
      <c r="F143" s="67"/>
      <c r="G143" s="67"/>
      <c r="H143" s="67"/>
      <c r="I143" s="67"/>
      <c r="J143" s="67"/>
      <c r="K143" s="67"/>
      <c r="L143" s="67"/>
      <c r="M143" s="67"/>
      <c r="N143" s="67"/>
      <c r="O143" s="67"/>
      <c r="P143" s="67"/>
      <c r="Q143" s="67"/>
      <c r="R143" s="67"/>
      <c r="S143" s="67"/>
      <c r="T143" s="67"/>
      <c r="U143" s="67">
        <v>7540</v>
      </c>
      <c r="V143" s="67"/>
    </row>
    <row r="144" spans="1:22" ht="15">
      <c r="A144" s="66" t="s">
        <v>389</v>
      </c>
      <c r="B144" s="67" t="s">
        <v>390</v>
      </c>
      <c r="C144" s="67">
        <f t="shared" si="20"/>
        <v>11186</v>
      </c>
      <c r="D144" s="67">
        <v>11186</v>
      </c>
      <c r="E144" s="67"/>
      <c r="F144" s="67"/>
      <c r="G144" s="67"/>
      <c r="H144" s="67"/>
      <c r="I144" s="67"/>
      <c r="J144" s="67"/>
      <c r="K144" s="67"/>
      <c r="L144" s="67"/>
      <c r="M144" s="67"/>
      <c r="N144" s="67"/>
      <c r="O144" s="67"/>
      <c r="P144" s="67"/>
      <c r="Q144" s="67"/>
      <c r="R144" s="67"/>
      <c r="S144" s="67"/>
      <c r="T144" s="67"/>
      <c r="U144" s="67"/>
      <c r="V144" s="67"/>
    </row>
    <row r="145" spans="1:22" ht="15">
      <c r="A145" s="66" t="s">
        <v>391</v>
      </c>
      <c r="B145" s="67" t="s">
        <v>392</v>
      </c>
      <c r="C145" s="67">
        <f t="shared" si="20"/>
        <v>11486</v>
      </c>
      <c r="D145" s="67">
        <v>11486</v>
      </c>
      <c r="E145" s="67"/>
      <c r="F145" s="67"/>
      <c r="G145" s="67"/>
      <c r="H145" s="67"/>
      <c r="I145" s="67"/>
      <c r="J145" s="67"/>
      <c r="K145" s="67"/>
      <c r="L145" s="67"/>
      <c r="M145" s="67"/>
      <c r="N145" s="67"/>
      <c r="O145" s="67"/>
      <c r="P145" s="67"/>
      <c r="Q145" s="67"/>
      <c r="R145" s="67"/>
      <c r="S145" s="67"/>
      <c r="T145" s="67"/>
      <c r="U145" s="67"/>
      <c r="V145" s="67"/>
    </row>
    <row r="146" spans="1:22" ht="15">
      <c r="A146" s="66" t="s">
        <v>393</v>
      </c>
      <c r="B146" s="67" t="s">
        <v>394</v>
      </c>
      <c r="C146" s="67">
        <f t="shared" si="20"/>
        <v>7049</v>
      </c>
      <c r="D146" s="67">
        <v>7049</v>
      </c>
      <c r="E146" s="67"/>
      <c r="F146" s="67"/>
      <c r="G146" s="67"/>
      <c r="H146" s="67"/>
      <c r="I146" s="67"/>
      <c r="J146" s="67"/>
      <c r="K146" s="67"/>
      <c r="L146" s="67"/>
      <c r="M146" s="67"/>
      <c r="N146" s="67"/>
      <c r="O146" s="67"/>
      <c r="P146" s="67"/>
      <c r="Q146" s="67"/>
      <c r="R146" s="67"/>
      <c r="S146" s="67"/>
      <c r="T146" s="67"/>
      <c r="U146" s="67"/>
      <c r="V146" s="67"/>
    </row>
    <row r="147" spans="1:22" ht="15">
      <c r="A147" s="66" t="s">
        <v>395</v>
      </c>
      <c r="B147" s="67" t="s">
        <v>396</v>
      </c>
      <c r="C147" s="67">
        <f t="shared" si="20"/>
        <v>22325</v>
      </c>
      <c r="D147" s="67"/>
      <c r="E147" s="67"/>
      <c r="F147" s="67"/>
      <c r="G147" s="67"/>
      <c r="H147" s="67">
        <v>15325</v>
      </c>
      <c r="I147" s="67"/>
      <c r="J147" s="67"/>
      <c r="K147" s="67"/>
      <c r="L147" s="67"/>
      <c r="M147" s="67"/>
      <c r="N147" s="67"/>
      <c r="O147" s="67"/>
      <c r="P147" s="67"/>
      <c r="Q147" s="67"/>
      <c r="R147" s="67"/>
      <c r="S147" s="67"/>
      <c r="T147" s="67"/>
      <c r="U147" s="67">
        <v>7000</v>
      </c>
      <c r="V147" s="67"/>
    </row>
    <row r="148" spans="1:22" ht="15">
      <c r="A148" s="66" t="s">
        <v>397</v>
      </c>
      <c r="B148" s="67" t="s">
        <v>398</v>
      </c>
      <c r="C148" s="67">
        <f t="shared" si="20"/>
        <v>3754</v>
      </c>
      <c r="D148" s="67"/>
      <c r="E148" s="67"/>
      <c r="F148" s="67"/>
      <c r="G148" s="67"/>
      <c r="H148" s="67"/>
      <c r="I148" s="67"/>
      <c r="J148" s="67"/>
      <c r="K148" s="67"/>
      <c r="L148" s="67"/>
      <c r="M148" s="67"/>
      <c r="N148" s="67"/>
      <c r="O148" s="67"/>
      <c r="P148" s="67"/>
      <c r="Q148" s="67"/>
      <c r="R148" s="67"/>
      <c r="S148" s="67"/>
      <c r="T148" s="67">
        <v>3754</v>
      </c>
      <c r="U148" s="67"/>
      <c r="V148" s="67"/>
    </row>
    <row r="149" spans="1:22" ht="15">
      <c r="A149" s="72">
        <v>13</v>
      </c>
      <c r="B149" s="73" t="s">
        <v>399</v>
      </c>
      <c r="C149" s="73">
        <f t="shared" si="20"/>
        <v>21148</v>
      </c>
      <c r="D149" s="73"/>
      <c r="E149" s="73"/>
      <c r="F149" s="73"/>
      <c r="G149" s="73"/>
      <c r="H149" s="73"/>
      <c r="I149" s="73"/>
      <c r="J149" s="73"/>
      <c r="K149" s="73"/>
      <c r="L149" s="73"/>
      <c r="M149" s="73"/>
      <c r="N149" s="73"/>
      <c r="O149" s="73"/>
      <c r="P149" s="73"/>
      <c r="Q149" s="73"/>
      <c r="R149" s="73"/>
      <c r="S149" s="73"/>
      <c r="T149" s="73">
        <v>21148</v>
      </c>
      <c r="U149" s="73"/>
      <c r="V149" s="73"/>
    </row>
    <row r="150" spans="1:22" ht="15">
      <c r="A150" s="72">
        <v>14</v>
      </c>
      <c r="B150" s="73" t="s">
        <v>400</v>
      </c>
      <c r="C150" s="73">
        <f t="shared" si="20"/>
        <v>36944</v>
      </c>
      <c r="D150" s="73"/>
      <c r="E150" s="73"/>
      <c r="F150" s="73"/>
      <c r="G150" s="73"/>
      <c r="H150" s="73"/>
      <c r="I150" s="73"/>
      <c r="J150" s="73"/>
      <c r="K150" s="73"/>
      <c r="L150" s="73"/>
      <c r="M150" s="73"/>
      <c r="N150" s="73"/>
      <c r="O150" s="73"/>
      <c r="P150" s="73"/>
      <c r="Q150" s="73"/>
      <c r="R150" s="73"/>
      <c r="S150" s="73"/>
      <c r="T150" s="73">
        <f>SUM(T151:T153)</f>
        <v>36944</v>
      </c>
      <c r="U150" s="73"/>
      <c r="V150" s="73"/>
    </row>
    <row r="151" spans="1:22" ht="15">
      <c r="A151" s="66" t="s">
        <v>401</v>
      </c>
      <c r="B151" s="67" t="s">
        <v>402</v>
      </c>
      <c r="C151" s="67">
        <f t="shared" si="20"/>
        <v>31693</v>
      </c>
      <c r="D151" s="67"/>
      <c r="E151" s="67"/>
      <c r="F151" s="67"/>
      <c r="G151" s="67"/>
      <c r="H151" s="67"/>
      <c r="I151" s="67"/>
      <c r="J151" s="67"/>
      <c r="K151" s="67"/>
      <c r="L151" s="67"/>
      <c r="M151" s="67"/>
      <c r="N151" s="67"/>
      <c r="O151" s="67"/>
      <c r="P151" s="67"/>
      <c r="Q151" s="67"/>
      <c r="R151" s="67"/>
      <c r="S151" s="67"/>
      <c r="T151" s="67">
        <v>31693</v>
      </c>
      <c r="U151" s="67"/>
      <c r="V151" s="67"/>
    </row>
    <row r="152" spans="1:22" ht="15">
      <c r="A152" s="66" t="s">
        <v>403</v>
      </c>
      <c r="B152" s="67" t="s">
        <v>404</v>
      </c>
      <c r="C152" s="67">
        <f t="shared" si="20"/>
        <v>2701</v>
      </c>
      <c r="D152" s="67"/>
      <c r="E152" s="67"/>
      <c r="F152" s="67"/>
      <c r="G152" s="67"/>
      <c r="H152" s="67"/>
      <c r="I152" s="67"/>
      <c r="J152" s="67"/>
      <c r="K152" s="67"/>
      <c r="L152" s="67"/>
      <c r="M152" s="67"/>
      <c r="N152" s="67"/>
      <c r="O152" s="67"/>
      <c r="P152" s="67"/>
      <c r="Q152" s="67"/>
      <c r="R152" s="67"/>
      <c r="S152" s="67"/>
      <c r="T152" s="67">
        <v>2701</v>
      </c>
      <c r="U152" s="67"/>
      <c r="V152" s="67"/>
    </row>
    <row r="153" spans="1:22" ht="15">
      <c r="A153" s="66" t="s">
        <v>405</v>
      </c>
      <c r="B153" s="67" t="s">
        <v>406</v>
      </c>
      <c r="C153" s="67">
        <f t="shared" si="20"/>
        <v>2550</v>
      </c>
      <c r="D153" s="67"/>
      <c r="E153" s="67"/>
      <c r="F153" s="67"/>
      <c r="G153" s="67"/>
      <c r="H153" s="67"/>
      <c r="I153" s="67"/>
      <c r="J153" s="67"/>
      <c r="K153" s="67"/>
      <c r="L153" s="67"/>
      <c r="M153" s="67"/>
      <c r="N153" s="67"/>
      <c r="O153" s="67"/>
      <c r="P153" s="67"/>
      <c r="Q153" s="67"/>
      <c r="R153" s="67"/>
      <c r="S153" s="67"/>
      <c r="T153" s="67">
        <v>2550</v>
      </c>
      <c r="U153" s="67"/>
      <c r="V153" s="67"/>
    </row>
    <row r="154" spans="1:22" ht="15">
      <c r="A154" s="72">
        <v>15</v>
      </c>
      <c r="B154" s="73" t="s">
        <v>407</v>
      </c>
      <c r="C154" s="73">
        <f t="shared" si="20"/>
        <v>25868</v>
      </c>
      <c r="D154" s="73">
        <f>SUM(D155:D157)</f>
        <v>0</v>
      </c>
      <c r="E154" s="73">
        <f>SUM(E155:E157)</f>
        <v>0</v>
      </c>
      <c r="F154" s="73">
        <f>SUM(F155:F157)</f>
        <v>0</v>
      </c>
      <c r="G154" s="73">
        <f aca="true" t="shared" si="22" ref="G154:V154">SUM(G155:G157)</f>
        <v>0</v>
      </c>
      <c r="H154" s="73">
        <f t="shared" si="22"/>
        <v>0</v>
      </c>
      <c r="I154" s="73">
        <f t="shared" si="22"/>
        <v>0</v>
      </c>
      <c r="J154" s="73">
        <f t="shared" si="22"/>
        <v>0</v>
      </c>
      <c r="K154" s="73">
        <f t="shared" si="22"/>
        <v>0</v>
      </c>
      <c r="L154" s="73">
        <f t="shared" si="22"/>
        <v>0</v>
      </c>
      <c r="M154" s="73">
        <f>SUM(M155:M157)</f>
        <v>5542</v>
      </c>
      <c r="N154" s="73">
        <f t="shared" si="22"/>
        <v>0</v>
      </c>
      <c r="O154" s="73">
        <f t="shared" si="22"/>
        <v>0</v>
      </c>
      <c r="P154" s="73">
        <f t="shared" si="22"/>
        <v>5542</v>
      </c>
      <c r="Q154" s="73">
        <f t="shared" si="22"/>
        <v>0</v>
      </c>
      <c r="R154" s="73">
        <f t="shared" si="22"/>
        <v>0</v>
      </c>
      <c r="S154" s="73">
        <f t="shared" si="22"/>
        <v>0</v>
      </c>
      <c r="T154" s="73">
        <f t="shared" si="22"/>
        <v>20326</v>
      </c>
      <c r="U154" s="73">
        <f t="shared" si="22"/>
        <v>0</v>
      </c>
      <c r="V154" s="73">
        <f t="shared" si="22"/>
        <v>0</v>
      </c>
    </row>
    <row r="155" spans="1:22" ht="15">
      <c r="A155" s="66" t="s">
        <v>408</v>
      </c>
      <c r="B155" s="67" t="s">
        <v>409</v>
      </c>
      <c r="C155" s="67">
        <f t="shared" si="20"/>
        <v>12983</v>
      </c>
      <c r="D155" s="67"/>
      <c r="E155" s="67"/>
      <c r="F155" s="67"/>
      <c r="G155" s="67"/>
      <c r="H155" s="67"/>
      <c r="I155" s="67"/>
      <c r="J155" s="67"/>
      <c r="K155" s="67"/>
      <c r="L155" s="67"/>
      <c r="M155" s="67">
        <v>4500</v>
      </c>
      <c r="N155" s="67"/>
      <c r="O155" s="67"/>
      <c r="P155" s="67">
        <v>4500</v>
      </c>
      <c r="Q155" s="67"/>
      <c r="R155" s="67"/>
      <c r="S155" s="67"/>
      <c r="T155" s="67">
        <v>8483</v>
      </c>
      <c r="U155" s="67"/>
      <c r="V155" s="67"/>
    </row>
    <row r="156" spans="1:22" ht="15">
      <c r="A156" s="66" t="s">
        <v>410</v>
      </c>
      <c r="B156" s="67" t="s">
        <v>411</v>
      </c>
      <c r="C156" s="67">
        <f t="shared" si="20"/>
        <v>11843</v>
      </c>
      <c r="D156" s="67"/>
      <c r="E156" s="67"/>
      <c r="F156" s="67"/>
      <c r="G156" s="67"/>
      <c r="H156" s="67"/>
      <c r="I156" s="67"/>
      <c r="J156" s="67"/>
      <c r="K156" s="67"/>
      <c r="L156" s="67"/>
      <c r="M156" s="67"/>
      <c r="N156" s="67"/>
      <c r="O156" s="67"/>
      <c r="P156" s="67"/>
      <c r="Q156" s="67"/>
      <c r="R156" s="67"/>
      <c r="S156" s="67"/>
      <c r="T156" s="67">
        <v>11843</v>
      </c>
      <c r="U156" s="67"/>
      <c r="V156" s="67"/>
    </row>
    <row r="157" spans="1:22" ht="15">
      <c r="A157" s="66" t="s">
        <v>412</v>
      </c>
      <c r="B157" s="67" t="s">
        <v>413</v>
      </c>
      <c r="C157" s="67">
        <f t="shared" si="20"/>
        <v>1042</v>
      </c>
      <c r="D157" s="67"/>
      <c r="E157" s="67"/>
      <c r="F157" s="67"/>
      <c r="G157" s="67"/>
      <c r="H157" s="67"/>
      <c r="I157" s="67"/>
      <c r="J157" s="67"/>
      <c r="K157" s="67"/>
      <c r="L157" s="67"/>
      <c r="M157" s="67">
        <v>1042</v>
      </c>
      <c r="N157" s="67"/>
      <c r="O157" s="67"/>
      <c r="P157" s="67">
        <v>1042</v>
      </c>
      <c r="Q157" s="67"/>
      <c r="R157" s="67"/>
      <c r="S157" s="67"/>
      <c r="T157" s="67"/>
      <c r="U157" s="67"/>
      <c r="V157" s="67"/>
    </row>
    <row r="158" spans="1:22" ht="15">
      <c r="A158" s="72">
        <v>16</v>
      </c>
      <c r="B158" s="73" t="s">
        <v>414</v>
      </c>
      <c r="C158" s="73">
        <f t="shared" si="20"/>
        <v>7312</v>
      </c>
      <c r="D158" s="73"/>
      <c r="E158" s="73"/>
      <c r="F158" s="73"/>
      <c r="G158" s="73"/>
      <c r="H158" s="73"/>
      <c r="I158" s="73"/>
      <c r="J158" s="73"/>
      <c r="K158" s="73"/>
      <c r="L158" s="73"/>
      <c r="M158" s="73"/>
      <c r="N158" s="73"/>
      <c r="O158" s="73"/>
      <c r="P158" s="73"/>
      <c r="Q158" s="73"/>
      <c r="R158" s="73"/>
      <c r="S158" s="73"/>
      <c r="T158" s="73">
        <v>7312</v>
      </c>
      <c r="U158" s="73"/>
      <c r="V158" s="73"/>
    </row>
    <row r="159" spans="1:22" ht="15">
      <c r="A159" s="72">
        <v>17</v>
      </c>
      <c r="B159" s="73" t="s">
        <v>415</v>
      </c>
      <c r="C159" s="73">
        <f t="shared" si="20"/>
        <v>6879</v>
      </c>
      <c r="D159" s="73">
        <f>SUM(D160:D161)</f>
        <v>0</v>
      </c>
      <c r="E159" s="73">
        <f>SUM(E160:E161)</f>
        <v>0</v>
      </c>
      <c r="F159" s="73">
        <f aca="true" t="shared" si="23" ref="F159:V159">SUM(F160:F161)</f>
        <v>0</v>
      </c>
      <c r="G159" s="73">
        <f t="shared" si="23"/>
        <v>0</v>
      </c>
      <c r="H159" s="73">
        <f t="shared" si="23"/>
        <v>0</v>
      </c>
      <c r="I159" s="73">
        <f t="shared" si="23"/>
        <v>0</v>
      </c>
      <c r="J159" s="73">
        <f t="shared" si="23"/>
        <v>0</v>
      </c>
      <c r="K159" s="73">
        <f t="shared" si="23"/>
        <v>0</v>
      </c>
      <c r="L159" s="73">
        <f t="shared" si="23"/>
        <v>0</v>
      </c>
      <c r="M159" s="73">
        <f t="shared" si="23"/>
        <v>0</v>
      </c>
      <c r="N159" s="73"/>
      <c r="O159" s="73"/>
      <c r="P159" s="73"/>
      <c r="Q159" s="73"/>
      <c r="R159" s="73"/>
      <c r="S159" s="73"/>
      <c r="T159" s="73">
        <f t="shared" si="23"/>
        <v>6879</v>
      </c>
      <c r="U159" s="73">
        <f t="shared" si="23"/>
        <v>0</v>
      </c>
      <c r="V159" s="73">
        <f t="shared" si="23"/>
        <v>0</v>
      </c>
    </row>
    <row r="160" spans="1:22" ht="15">
      <c r="A160" s="66" t="s">
        <v>111</v>
      </c>
      <c r="B160" s="67" t="s">
        <v>416</v>
      </c>
      <c r="C160" s="67">
        <f t="shared" si="20"/>
        <v>5543</v>
      </c>
      <c r="D160" s="67"/>
      <c r="E160" s="67"/>
      <c r="F160" s="67"/>
      <c r="G160" s="67"/>
      <c r="H160" s="67"/>
      <c r="I160" s="67"/>
      <c r="J160" s="67"/>
      <c r="K160" s="67"/>
      <c r="L160" s="67"/>
      <c r="M160" s="67"/>
      <c r="N160" s="67"/>
      <c r="O160" s="67"/>
      <c r="P160" s="67"/>
      <c r="Q160" s="67"/>
      <c r="R160" s="67"/>
      <c r="S160" s="67"/>
      <c r="T160" s="67">
        <v>5543</v>
      </c>
      <c r="U160" s="67"/>
      <c r="V160" s="67"/>
    </row>
    <row r="161" spans="1:22" ht="15">
      <c r="A161" s="66" t="s">
        <v>112</v>
      </c>
      <c r="B161" s="67" t="s">
        <v>417</v>
      </c>
      <c r="C161" s="67">
        <f t="shared" si="20"/>
        <v>1336</v>
      </c>
      <c r="D161" s="67"/>
      <c r="E161" s="67"/>
      <c r="F161" s="67"/>
      <c r="G161" s="67"/>
      <c r="H161" s="67"/>
      <c r="I161" s="67"/>
      <c r="J161" s="67"/>
      <c r="K161" s="67"/>
      <c r="L161" s="67"/>
      <c r="M161" s="67"/>
      <c r="N161" s="67"/>
      <c r="O161" s="67"/>
      <c r="P161" s="67"/>
      <c r="Q161" s="67"/>
      <c r="R161" s="67"/>
      <c r="S161" s="67"/>
      <c r="T161" s="67">
        <v>1336</v>
      </c>
      <c r="U161" s="67"/>
      <c r="V161" s="67"/>
    </row>
    <row r="162" spans="1:22" ht="15">
      <c r="A162" s="72">
        <v>18</v>
      </c>
      <c r="B162" s="73" t="s">
        <v>418</v>
      </c>
      <c r="C162" s="73">
        <f t="shared" si="20"/>
        <v>12979</v>
      </c>
      <c r="D162" s="73">
        <f>+D163+D164</f>
        <v>0</v>
      </c>
      <c r="E162" s="73">
        <f>+E163+E164</f>
        <v>0</v>
      </c>
      <c r="F162" s="73">
        <f aca="true" t="shared" si="24" ref="F162:M162">+F163+F164</f>
        <v>0</v>
      </c>
      <c r="G162" s="73">
        <f t="shared" si="24"/>
        <v>0</v>
      </c>
      <c r="H162" s="73">
        <f t="shared" si="24"/>
        <v>0</v>
      </c>
      <c r="I162" s="73">
        <f t="shared" si="24"/>
        <v>0</v>
      </c>
      <c r="J162" s="73">
        <f t="shared" si="24"/>
        <v>0</v>
      </c>
      <c r="K162" s="73">
        <f t="shared" si="24"/>
        <v>0</v>
      </c>
      <c r="L162" s="73">
        <f t="shared" si="24"/>
        <v>0</v>
      </c>
      <c r="M162" s="73">
        <f t="shared" si="24"/>
        <v>0</v>
      </c>
      <c r="N162" s="73"/>
      <c r="O162" s="73"/>
      <c r="P162" s="73"/>
      <c r="Q162" s="73"/>
      <c r="R162" s="73"/>
      <c r="S162" s="73"/>
      <c r="T162" s="73">
        <f>+T163+T164</f>
        <v>12979</v>
      </c>
      <c r="U162" s="73">
        <f>+U163+U164</f>
        <v>0</v>
      </c>
      <c r="V162" s="73">
        <f>+V163+V164</f>
        <v>0</v>
      </c>
    </row>
    <row r="163" spans="1:22" ht="15">
      <c r="A163" s="66" t="s">
        <v>419</v>
      </c>
      <c r="B163" s="67" t="s">
        <v>420</v>
      </c>
      <c r="C163" s="67">
        <f t="shared" si="20"/>
        <v>7759</v>
      </c>
      <c r="D163" s="67"/>
      <c r="E163" s="67"/>
      <c r="F163" s="67"/>
      <c r="G163" s="67"/>
      <c r="H163" s="67"/>
      <c r="I163" s="67"/>
      <c r="J163" s="67"/>
      <c r="K163" s="67"/>
      <c r="L163" s="67"/>
      <c r="M163" s="67"/>
      <c r="N163" s="67"/>
      <c r="O163" s="67"/>
      <c r="P163" s="67"/>
      <c r="Q163" s="67"/>
      <c r="R163" s="67"/>
      <c r="S163" s="67"/>
      <c r="T163" s="67">
        <v>7759</v>
      </c>
      <c r="U163" s="67"/>
      <c r="V163" s="67"/>
    </row>
    <row r="164" spans="1:22" ht="15">
      <c r="A164" s="66" t="s">
        <v>421</v>
      </c>
      <c r="B164" s="67" t="s">
        <v>422</v>
      </c>
      <c r="C164" s="67">
        <f t="shared" si="20"/>
        <v>5220</v>
      </c>
      <c r="D164" s="67"/>
      <c r="E164" s="67"/>
      <c r="F164" s="67"/>
      <c r="G164" s="67"/>
      <c r="H164" s="67"/>
      <c r="I164" s="67"/>
      <c r="J164" s="67"/>
      <c r="K164" s="67"/>
      <c r="L164" s="67"/>
      <c r="M164" s="67"/>
      <c r="N164" s="67"/>
      <c r="O164" s="67"/>
      <c r="P164" s="67"/>
      <c r="Q164" s="67"/>
      <c r="R164" s="67"/>
      <c r="S164" s="67"/>
      <c r="T164" s="67">
        <v>5220</v>
      </c>
      <c r="U164" s="67"/>
      <c r="V164" s="67"/>
    </row>
    <row r="165" spans="1:22" ht="15">
      <c r="A165" s="72">
        <v>19</v>
      </c>
      <c r="B165" s="73" t="s">
        <v>423</v>
      </c>
      <c r="C165" s="73">
        <f t="shared" si="20"/>
        <v>17956</v>
      </c>
      <c r="D165" s="73"/>
      <c r="E165" s="73"/>
      <c r="F165" s="73"/>
      <c r="G165" s="73"/>
      <c r="H165" s="73"/>
      <c r="I165" s="73"/>
      <c r="J165" s="73"/>
      <c r="K165" s="73"/>
      <c r="L165" s="73"/>
      <c r="M165" s="73"/>
      <c r="N165" s="73"/>
      <c r="O165" s="73"/>
      <c r="P165" s="73"/>
      <c r="Q165" s="73"/>
      <c r="R165" s="73"/>
      <c r="S165" s="73"/>
      <c r="T165" s="73">
        <f>+T166+T167</f>
        <v>17956</v>
      </c>
      <c r="U165" s="73"/>
      <c r="V165" s="73"/>
    </row>
    <row r="166" spans="1:22" ht="15">
      <c r="A166" s="66" t="s">
        <v>424</v>
      </c>
      <c r="B166" s="67" t="s">
        <v>425</v>
      </c>
      <c r="C166" s="67">
        <f t="shared" si="20"/>
        <v>14566</v>
      </c>
      <c r="D166" s="67"/>
      <c r="E166" s="67"/>
      <c r="F166" s="67"/>
      <c r="G166" s="67"/>
      <c r="H166" s="67"/>
      <c r="I166" s="67"/>
      <c r="J166" s="67"/>
      <c r="K166" s="67"/>
      <c r="L166" s="67"/>
      <c r="M166" s="67"/>
      <c r="N166" s="67"/>
      <c r="O166" s="67"/>
      <c r="P166" s="67"/>
      <c r="Q166" s="67"/>
      <c r="R166" s="67"/>
      <c r="S166" s="67"/>
      <c r="T166" s="67">
        <v>14566</v>
      </c>
      <c r="U166" s="67"/>
      <c r="V166" s="67"/>
    </row>
    <row r="167" spans="1:22" ht="15">
      <c r="A167" s="66" t="s">
        <v>426</v>
      </c>
      <c r="B167" s="67" t="s">
        <v>427</v>
      </c>
      <c r="C167" s="67">
        <f t="shared" si="20"/>
        <v>3390</v>
      </c>
      <c r="D167" s="67"/>
      <c r="E167" s="67"/>
      <c r="F167" s="67"/>
      <c r="G167" s="67"/>
      <c r="H167" s="67"/>
      <c r="I167" s="67"/>
      <c r="J167" s="67"/>
      <c r="K167" s="67"/>
      <c r="L167" s="67"/>
      <c r="M167" s="67"/>
      <c r="N167" s="67"/>
      <c r="O167" s="67"/>
      <c r="P167" s="67"/>
      <c r="Q167" s="67"/>
      <c r="R167" s="67"/>
      <c r="S167" s="67"/>
      <c r="T167" s="67">
        <v>3390</v>
      </c>
      <c r="U167" s="67"/>
      <c r="V167" s="67"/>
    </row>
    <row r="168" spans="1:22" ht="15">
      <c r="A168" s="72">
        <v>20</v>
      </c>
      <c r="B168" s="73" t="s">
        <v>428</v>
      </c>
      <c r="C168" s="73">
        <f t="shared" si="20"/>
        <v>22693</v>
      </c>
      <c r="D168" s="73">
        <v>1600</v>
      </c>
      <c r="E168" s="73"/>
      <c r="F168" s="73"/>
      <c r="G168" s="73"/>
      <c r="H168" s="73"/>
      <c r="I168" s="73"/>
      <c r="J168" s="73"/>
      <c r="K168" s="73"/>
      <c r="L168" s="73"/>
      <c r="M168" s="73"/>
      <c r="N168" s="73"/>
      <c r="O168" s="73"/>
      <c r="P168" s="73"/>
      <c r="Q168" s="73"/>
      <c r="R168" s="73"/>
      <c r="S168" s="73"/>
      <c r="T168" s="73">
        <v>21093</v>
      </c>
      <c r="U168" s="73"/>
      <c r="V168" s="73"/>
    </row>
    <row r="169" spans="1:22" ht="15">
      <c r="A169" s="72">
        <v>21</v>
      </c>
      <c r="B169" s="73" t="s">
        <v>429</v>
      </c>
      <c r="C169" s="73">
        <f t="shared" si="20"/>
        <v>46269</v>
      </c>
      <c r="D169" s="73">
        <f>SUM(D170:D174)</f>
        <v>3433</v>
      </c>
      <c r="E169" s="73">
        <f>SUM(E170:E174)</f>
        <v>0</v>
      </c>
      <c r="F169" s="73">
        <f>SUM(F170:F174)</f>
        <v>0</v>
      </c>
      <c r="G169" s="73">
        <f aca="true" t="shared" si="25" ref="G169:V169">SUM(G170:G174)</f>
        <v>0</v>
      </c>
      <c r="H169" s="73">
        <f t="shared" si="25"/>
        <v>0</v>
      </c>
      <c r="I169" s="73">
        <f t="shared" si="25"/>
        <v>0</v>
      </c>
      <c r="J169" s="73">
        <f t="shared" si="25"/>
        <v>0</v>
      </c>
      <c r="K169" s="73">
        <f t="shared" si="25"/>
        <v>0</v>
      </c>
      <c r="L169" s="73">
        <f t="shared" si="25"/>
        <v>0</v>
      </c>
      <c r="M169" s="73">
        <f t="shared" si="25"/>
        <v>0</v>
      </c>
      <c r="N169" s="73"/>
      <c r="O169" s="73"/>
      <c r="P169" s="73"/>
      <c r="Q169" s="73"/>
      <c r="R169" s="73"/>
      <c r="S169" s="73"/>
      <c r="T169" s="73">
        <f>SUM(T170:T175)</f>
        <v>42836</v>
      </c>
      <c r="U169" s="73">
        <f t="shared" si="25"/>
        <v>0</v>
      </c>
      <c r="V169" s="73">
        <f t="shared" si="25"/>
        <v>0</v>
      </c>
    </row>
    <row r="170" spans="1:22" ht="15">
      <c r="A170" s="66" t="s">
        <v>430</v>
      </c>
      <c r="B170" s="67" t="s">
        <v>431</v>
      </c>
      <c r="C170" s="67">
        <f t="shared" si="20"/>
        <v>33312</v>
      </c>
      <c r="D170" s="67">
        <v>3433</v>
      </c>
      <c r="E170" s="67"/>
      <c r="F170" s="67"/>
      <c r="G170" s="67"/>
      <c r="H170" s="67"/>
      <c r="I170" s="67"/>
      <c r="J170" s="67"/>
      <c r="K170" s="67"/>
      <c r="L170" s="67"/>
      <c r="M170" s="67"/>
      <c r="N170" s="67"/>
      <c r="O170" s="67"/>
      <c r="P170" s="67"/>
      <c r="Q170" s="67"/>
      <c r="R170" s="67"/>
      <c r="S170" s="67"/>
      <c r="T170" s="67">
        <v>29879</v>
      </c>
      <c r="U170" s="67"/>
      <c r="V170" s="67"/>
    </row>
    <row r="171" spans="1:22" ht="15">
      <c r="A171" s="66" t="s">
        <v>432</v>
      </c>
      <c r="B171" s="67" t="s">
        <v>433</v>
      </c>
      <c r="C171" s="67">
        <f t="shared" si="20"/>
        <v>2331</v>
      </c>
      <c r="D171" s="67"/>
      <c r="E171" s="67"/>
      <c r="F171" s="67"/>
      <c r="G171" s="67"/>
      <c r="H171" s="67"/>
      <c r="I171" s="67"/>
      <c r="J171" s="67"/>
      <c r="K171" s="67"/>
      <c r="L171" s="67"/>
      <c r="M171" s="67"/>
      <c r="N171" s="67"/>
      <c r="O171" s="67"/>
      <c r="P171" s="67"/>
      <c r="Q171" s="67"/>
      <c r="R171" s="67"/>
      <c r="S171" s="67"/>
      <c r="T171" s="67">
        <v>2331</v>
      </c>
      <c r="U171" s="67"/>
      <c r="V171" s="67"/>
    </row>
    <row r="172" spans="1:22" ht="15">
      <c r="A172" s="66" t="s">
        <v>434</v>
      </c>
      <c r="B172" s="67" t="s">
        <v>435</v>
      </c>
      <c r="C172" s="67">
        <f t="shared" si="20"/>
        <v>1975</v>
      </c>
      <c r="D172" s="67"/>
      <c r="E172" s="67"/>
      <c r="F172" s="67"/>
      <c r="G172" s="67"/>
      <c r="H172" s="67"/>
      <c r="I172" s="67"/>
      <c r="J172" s="67"/>
      <c r="K172" s="67"/>
      <c r="L172" s="67"/>
      <c r="M172" s="67"/>
      <c r="N172" s="67"/>
      <c r="O172" s="67"/>
      <c r="P172" s="67"/>
      <c r="Q172" s="67"/>
      <c r="R172" s="67"/>
      <c r="S172" s="67"/>
      <c r="T172" s="67">
        <v>1975</v>
      </c>
      <c r="U172" s="67"/>
      <c r="V172" s="67"/>
    </row>
    <row r="173" spans="1:22" ht="15">
      <c r="A173" s="66" t="s">
        <v>436</v>
      </c>
      <c r="B173" s="67" t="s">
        <v>437</v>
      </c>
      <c r="C173" s="67">
        <f t="shared" si="20"/>
        <v>1511</v>
      </c>
      <c r="D173" s="67"/>
      <c r="E173" s="67"/>
      <c r="F173" s="67"/>
      <c r="G173" s="67"/>
      <c r="H173" s="67"/>
      <c r="I173" s="67"/>
      <c r="J173" s="67"/>
      <c r="K173" s="67"/>
      <c r="L173" s="67"/>
      <c r="M173" s="67"/>
      <c r="N173" s="67"/>
      <c r="O173" s="67"/>
      <c r="P173" s="67"/>
      <c r="Q173" s="67"/>
      <c r="R173" s="67"/>
      <c r="S173" s="67"/>
      <c r="T173" s="67">
        <v>1511</v>
      </c>
      <c r="U173" s="67"/>
      <c r="V173" s="67"/>
    </row>
    <row r="174" spans="1:22" ht="15">
      <c r="A174" s="66" t="s">
        <v>438</v>
      </c>
      <c r="B174" s="67" t="s">
        <v>439</v>
      </c>
      <c r="C174" s="67">
        <f t="shared" si="20"/>
        <v>1140</v>
      </c>
      <c r="D174" s="67"/>
      <c r="E174" s="67"/>
      <c r="F174" s="67"/>
      <c r="G174" s="67"/>
      <c r="H174" s="67"/>
      <c r="I174" s="67"/>
      <c r="J174" s="67"/>
      <c r="K174" s="67"/>
      <c r="L174" s="67"/>
      <c r="M174" s="67"/>
      <c r="N174" s="67"/>
      <c r="O174" s="67"/>
      <c r="P174" s="67"/>
      <c r="Q174" s="67"/>
      <c r="R174" s="67"/>
      <c r="S174" s="67"/>
      <c r="T174" s="67">
        <v>1140</v>
      </c>
      <c r="U174" s="67"/>
      <c r="V174" s="67"/>
    </row>
    <row r="175" spans="1:22" ht="15">
      <c r="A175" s="66" t="s">
        <v>440</v>
      </c>
      <c r="B175" s="67" t="s">
        <v>441</v>
      </c>
      <c r="C175" s="67">
        <f t="shared" si="20"/>
        <v>6000</v>
      </c>
      <c r="D175" s="67"/>
      <c r="E175" s="67"/>
      <c r="F175" s="67"/>
      <c r="G175" s="67"/>
      <c r="H175" s="67"/>
      <c r="I175" s="67"/>
      <c r="J175" s="67"/>
      <c r="K175" s="67"/>
      <c r="L175" s="67"/>
      <c r="M175" s="67"/>
      <c r="N175" s="67"/>
      <c r="O175" s="67"/>
      <c r="P175" s="67"/>
      <c r="Q175" s="67"/>
      <c r="R175" s="67"/>
      <c r="S175" s="67"/>
      <c r="T175" s="67">
        <v>6000</v>
      </c>
      <c r="U175" s="67"/>
      <c r="V175" s="67"/>
    </row>
    <row r="176" spans="1:22" ht="15">
      <c r="A176" s="72">
        <v>22</v>
      </c>
      <c r="B176" s="73" t="s">
        <v>442</v>
      </c>
      <c r="C176" s="73">
        <f t="shared" si="20"/>
        <v>3758</v>
      </c>
      <c r="D176" s="73"/>
      <c r="E176" s="73"/>
      <c r="F176" s="73"/>
      <c r="G176" s="73"/>
      <c r="H176" s="73"/>
      <c r="I176" s="73"/>
      <c r="J176" s="73"/>
      <c r="K176" s="73"/>
      <c r="L176" s="73"/>
      <c r="M176" s="73"/>
      <c r="N176" s="73"/>
      <c r="O176" s="73"/>
      <c r="P176" s="73"/>
      <c r="Q176" s="73"/>
      <c r="R176" s="73"/>
      <c r="S176" s="73"/>
      <c r="T176" s="73">
        <v>3758</v>
      </c>
      <c r="U176" s="73"/>
      <c r="V176" s="73"/>
    </row>
    <row r="177" spans="1:22" ht="15">
      <c r="A177" s="72">
        <v>23</v>
      </c>
      <c r="B177" s="73" t="s">
        <v>443</v>
      </c>
      <c r="C177" s="73">
        <f t="shared" si="20"/>
        <v>3214</v>
      </c>
      <c r="D177" s="73"/>
      <c r="E177" s="73"/>
      <c r="F177" s="73"/>
      <c r="G177" s="73"/>
      <c r="H177" s="73"/>
      <c r="I177" s="73"/>
      <c r="J177" s="73"/>
      <c r="K177" s="73"/>
      <c r="L177" s="73"/>
      <c r="M177" s="73"/>
      <c r="N177" s="73"/>
      <c r="O177" s="73"/>
      <c r="P177" s="73"/>
      <c r="Q177" s="73"/>
      <c r="R177" s="73"/>
      <c r="S177" s="73"/>
      <c r="T177" s="73">
        <v>3214</v>
      </c>
      <c r="U177" s="73"/>
      <c r="V177" s="73"/>
    </row>
    <row r="178" spans="1:22" ht="15">
      <c r="A178" s="72">
        <v>24</v>
      </c>
      <c r="B178" s="73" t="s">
        <v>444</v>
      </c>
      <c r="C178" s="73">
        <f t="shared" si="20"/>
        <v>24909</v>
      </c>
      <c r="D178" s="73">
        <f>+D179+D180</f>
        <v>200</v>
      </c>
      <c r="E178" s="73">
        <f>+E179+E180</f>
        <v>0</v>
      </c>
      <c r="F178" s="73">
        <f aca="true" t="shared" si="26" ref="F178:M178">+F179+F180</f>
        <v>0</v>
      </c>
      <c r="G178" s="73">
        <f t="shared" si="26"/>
        <v>0</v>
      </c>
      <c r="H178" s="73">
        <f t="shared" si="26"/>
        <v>0</v>
      </c>
      <c r="I178" s="73">
        <f t="shared" si="26"/>
        <v>0</v>
      </c>
      <c r="J178" s="73">
        <f t="shared" si="26"/>
        <v>0</v>
      </c>
      <c r="K178" s="73">
        <f t="shared" si="26"/>
        <v>0</v>
      </c>
      <c r="L178" s="73">
        <f t="shared" si="26"/>
        <v>0</v>
      </c>
      <c r="M178" s="73">
        <f t="shared" si="26"/>
        <v>0</v>
      </c>
      <c r="N178" s="73"/>
      <c r="O178" s="73"/>
      <c r="P178" s="73"/>
      <c r="Q178" s="73"/>
      <c r="R178" s="73"/>
      <c r="S178" s="73"/>
      <c r="T178" s="73">
        <f>+T179+T180</f>
        <v>24709</v>
      </c>
      <c r="U178" s="73">
        <f>+U179+U180</f>
        <v>0</v>
      </c>
      <c r="V178" s="73">
        <f>+V179+V180</f>
        <v>0</v>
      </c>
    </row>
    <row r="179" spans="1:22" ht="15">
      <c r="A179" s="66" t="s">
        <v>445</v>
      </c>
      <c r="B179" s="67" t="s">
        <v>446</v>
      </c>
      <c r="C179" s="67">
        <f t="shared" si="20"/>
        <v>20926</v>
      </c>
      <c r="D179" s="67">
        <v>200</v>
      </c>
      <c r="E179" s="67"/>
      <c r="F179" s="67"/>
      <c r="G179" s="67"/>
      <c r="H179" s="67"/>
      <c r="I179" s="67"/>
      <c r="J179" s="67"/>
      <c r="K179" s="67"/>
      <c r="L179" s="67"/>
      <c r="M179" s="67"/>
      <c r="N179" s="67"/>
      <c r="O179" s="67"/>
      <c r="P179" s="67"/>
      <c r="Q179" s="67"/>
      <c r="R179" s="67"/>
      <c r="S179" s="67"/>
      <c r="T179" s="67">
        <v>20726</v>
      </c>
      <c r="U179" s="67"/>
      <c r="V179" s="67"/>
    </row>
    <row r="180" spans="1:22" ht="15">
      <c r="A180" s="66" t="s">
        <v>447</v>
      </c>
      <c r="B180" s="67" t="s">
        <v>448</v>
      </c>
      <c r="C180" s="67">
        <f t="shared" si="20"/>
        <v>3983</v>
      </c>
      <c r="D180" s="67"/>
      <c r="E180" s="67"/>
      <c r="F180" s="67"/>
      <c r="G180" s="67"/>
      <c r="H180" s="67"/>
      <c r="I180" s="67"/>
      <c r="J180" s="67"/>
      <c r="K180" s="67"/>
      <c r="L180" s="67"/>
      <c r="M180" s="67"/>
      <c r="N180" s="67"/>
      <c r="O180" s="67"/>
      <c r="P180" s="67"/>
      <c r="Q180" s="67"/>
      <c r="R180" s="67"/>
      <c r="S180" s="67"/>
      <c r="T180" s="67">
        <v>3983</v>
      </c>
      <c r="U180" s="67"/>
      <c r="V180" s="67"/>
    </row>
    <row r="181" spans="1:22" ht="15">
      <c r="A181" s="72">
        <v>25</v>
      </c>
      <c r="B181" s="73" t="s">
        <v>449</v>
      </c>
      <c r="C181" s="73">
        <f t="shared" si="20"/>
        <v>964</v>
      </c>
      <c r="D181" s="73"/>
      <c r="E181" s="73"/>
      <c r="F181" s="73"/>
      <c r="G181" s="73"/>
      <c r="H181" s="73"/>
      <c r="I181" s="73"/>
      <c r="J181" s="73"/>
      <c r="K181" s="73"/>
      <c r="L181" s="73"/>
      <c r="M181" s="73"/>
      <c r="N181" s="73"/>
      <c r="O181" s="73"/>
      <c r="P181" s="73"/>
      <c r="Q181" s="73"/>
      <c r="R181" s="73"/>
      <c r="S181" s="73"/>
      <c r="T181" s="73">
        <v>964</v>
      </c>
      <c r="U181" s="73"/>
      <c r="V181" s="73"/>
    </row>
    <row r="182" spans="1:22" ht="15">
      <c r="A182" s="72">
        <v>26</v>
      </c>
      <c r="B182" s="73" t="s">
        <v>450</v>
      </c>
      <c r="C182" s="73">
        <f t="shared" si="20"/>
        <v>171586</v>
      </c>
      <c r="D182" s="73">
        <f>SUM(D183:D185)</f>
        <v>17112</v>
      </c>
      <c r="E182" s="73">
        <f>SUM(E183:E185)</f>
        <v>0</v>
      </c>
      <c r="F182" s="73">
        <f>SUM(F183:F185)</f>
        <v>0</v>
      </c>
      <c r="G182" s="73">
        <f aca="true" t="shared" si="27" ref="G182:V182">SUM(G183:G185)</f>
        <v>0</v>
      </c>
      <c r="H182" s="73">
        <f t="shared" si="27"/>
        <v>4732</v>
      </c>
      <c r="I182" s="73">
        <f t="shared" si="27"/>
        <v>0</v>
      </c>
      <c r="J182" s="73">
        <f t="shared" si="27"/>
        <v>0</v>
      </c>
      <c r="K182" s="73">
        <f t="shared" si="27"/>
        <v>0</v>
      </c>
      <c r="L182" s="73">
        <f t="shared" si="27"/>
        <v>0</v>
      </c>
      <c r="M182" s="73">
        <f t="shared" si="27"/>
        <v>0</v>
      </c>
      <c r="N182" s="73"/>
      <c r="O182" s="73"/>
      <c r="P182" s="73"/>
      <c r="Q182" s="73"/>
      <c r="R182" s="73"/>
      <c r="S182" s="73"/>
      <c r="T182" s="73">
        <f t="shared" si="27"/>
        <v>149742</v>
      </c>
      <c r="U182" s="73">
        <f t="shared" si="27"/>
        <v>0</v>
      </c>
      <c r="V182" s="73">
        <f t="shared" si="27"/>
        <v>0</v>
      </c>
    </row>
    <row r="183" spans="1:22" ht="15">
      <c r="A183" s="66" t="s">
        <v>451</v>
      </c>
      <c r="B183" s="67" t="s">
        <v>452</v>
      </c>
      <c r="C183" s="67">
        <f t="shared" si="20"/>
        <v>149742</v>
      </c>
      <c r="D183" s="67"/>
      <c r="E183" s="67"/>
      <c r="F183" s="67"/>
      <c r="G183" s="67"/>
      <c r="H183" s="67"/>
      <c r="I183" s="67"/>
      <c r="J183" s="67"/>
      <c r="K183" s="67"/>
      <c r="L183" s="67"/>
      <c r="M183" s="67"/>
      <c r="N183" s="67"/>
      <c r="O183" s="67"/>
      <c r="P183" s="67"/>
      <c r="Q183" s="67"/>
      <c r="R183" s="67"/>
      <c r="S183" s="67"/>
      <c r="T183" s="67">
        <v>149742</v>
      </c>
      <c r="U183" s="67"/>
      <c r="V183" s="67"/>
    </row>
    <row r="184" spans="1:22" ht="15">
      <c r="A184" s="66" t="s">
        <v>453</v>
      </c>
      <c r="B184" s="67" t="s">
        <v>454</v>
      </c>
      <c r="C184" s="67">
        <f t="shared" si="20"/>
        <v>17112</v>
      </c>
      <c r="D184" s="67">
        <v>17112</v>
      </c>
      <c r="E184" s="67"/>
      <c r="F184" s="67"/>
      <c r="G184" s="67"/>
      <c r="H184" s="67"/>
      <c r="I184" s="67"/>
      <c r="J184" s="67"/>
      <c r="K184" s="67"/>
      <c r="L184" s="67"/>
      <c r="M184" s="67"/>
      <c r="N184" s="67"/>
      <c r="O184" s="67"/>
      <c r="P184" s="67"/>
      <c r="Q184" s="67"/>
      <c r="R184" s="67"/>
      <c r="S184" s="67"/>
      <c r="T184" s="67"/>
      <c r="U184" s="67"/>
      <c r="V184" s="67"/>
    </row>
    <row r="185" spans="1:22" ht="15">
      <c r="A185" s="66" t="s">
        <v>455</v>
      </c>
      <c r="B185" s="67" t="s">
        <v>456</v>
      </c>
      <c r="C185" s="67">
        <f t="shared" si="20"/>
        <v>4732</v>
      </c>
      <c r="D185" s="67"/>
      <c r="E185" s="67"/>
      <c r="F185" s="67"/>
      <c r="G185" s="67"/>
      <c r="H185" s="67">
        <v>4732</v>
      </c>
      <c r="I185" s="67"/>
      <c r="J185" s="67"/>
      <c r="K185" s="67"/>
      <c r="L185" s="67"/>
      <c r="M185" s="67"/>
      <c r="N185" s="67"/>
      <c r="O185" s="67"/>
      <c r="P185" s="67"/>
      <c r="Q185" s="67"/>
      <c r="R185" s="67"/>
      <c r="S185" s="67"/>
      <c r="T185" s="67"/>
      <c r="U185" s="67"/>
      <c r="V185" s="67"/>
    </row>
    <row r="186" spans="1:22" ht="15">
      <c r="A186" s="72">
        <v>27</v>
      </c>
      <c r="B186" s="73" t="s">
        <v>457</v>
      </c>
      <c r="C186" s="73">
        <f t="shared" si="20"/>
        <v>9209</v>
      </c>
      <c r="D186" s="73"/>
      <c r="E186" s="73"/>
      <c r="F186" s="73"/>
      <c r="G186" s="73"/>
      <c r="H186" s="73"/>
      <c r="I186" s="73"/>
      <c r="J186" s="73"/>
      <c r="K186" s="73"/>
      <c r="L186" s="73"/>
      <c r="M186" s="73"/>
      <c r="N186" s="73"/>
      <c r="O186" s="73"/>
      <c r="P186" s="73"/>
      <c r="Q186" s="73"/>
      <c r="R186" s="73"/>
      <c r="S186" s="73"/>
      <c r="T186" s="73">
        <v>9209</v>
      </c>
      <c r="U186" s="73"/>
      <c r="V186" s="73"/>
    </row>
    <row r="187" spans="1:22" ht="15">
      <c r="A187" s="72">
        <v>28</v>
      </c>
      <c r="B187" s="73" t="s">
        <v>458</v>
      </c>
      <c r="C187" s="73">
        <f t="shared" si="20"/>
        <v>955</v>
      </c>
      <c r="D187" s="73"/>
      <c r="E187" s="73"/>
      <c r="F187" s="73"/>
      <c r="G187" s="73"/>
      <c r="H187" s="73"/>
      <c r="I187" s="73"/>
      <c r="J187" s="73"/>
      <c r="K187" s="73"/>
      <c r="L187" s="73"/>
      <c r="M187" s="73"/>
      <c r="N187" s="73"/>
      <c r="O187" s="73"/>
      <c r="P187" s="73"/>
      <c r="Q187" s="73"/>
      <c r="R187" s="73"/>
      <c r="S187" s="73"/>
      <c r="T187" s="73">
        <v>955</v>
      </c>
      <c r="U187" s="73"/>
      <c r="V187" s="73"/>
    </row>
    <row r="188" spans="1:22" ht="15">
      <c r="A188" s="72">
        <v>29</v>
      </c>
      <c r="B188" s="73" t="s">
        <v>459</v>
      </c>
      <c r="C188" s="73">
        <f t="shared" si="20"/>
        <v>12177</v>
      </c>
      <c r="D188" s="73">
        <v>838</v>
      </c>
      <c r="E188" s="73"/>
      <c r="F188" s="73"/>
      <c r="G188" s="73"/>
      <c r="H188" s="73"/>
      <c r="I188" s="73"/>
      <c r="J188" s="73"/>
      <c r="K188" s="73"/>
      <c r="L188" s="73"/>
      <c r="M188" s="73"/>
      <c r="N188" s="73"/>
      <c r="O188" s="73"/>
      <c r="P188" s="73"/>
      <c r="Q188" s="73"/>
      <c r="R188" s="73"/>
      <c r="S188" s="73"/>
      <c r="T188" s="73">
        <f>12099-760</f>
        <v>11339</v>
      </c>
      <c r="U188" s="73"/>
      <c r="V188" s="73"/>
    </row>
    <row r="189" spans="1:22" ht="15">
      <c r="A189" s="72">
        <v>30</v>
      </c>
      <c r="B189" s="73" t="s">
        <v>460</v>
      </c>
      <c r="C189" s="73">
        <f t="shared" si="20"/>
        <v>12049</v>
      </c>
      <c r="D189" s="73">
        <f>+D190+D191</f>
        <v>600</v>
      </c>
      <c r="E189" s="73">
        <f>+E190+E191</f>
        <v>0</v>
      </c>
      <c r="F189" s="73">
        <f aca="true" t="shared" si="28" ref="F189:M189">+F190+F191</f>
        <v>0</v>
      </c>
      <c r="G189" s="73">
        <f t="shared" si="28"/>
        <v>0</v>
      </c>
      <c r="H189" s="73">
        <f t="shared" si="28"/>
        <v>0</v>
      </c>
      <c r="I189" s="73">
        <f t="shared" si="28"/>
        <v>0</v>
      </c>
      <c r="J189" s="73">
        <f t="shared" si="28"/>
        <v>0</v>
      </c>
      <c r="K189" s="73">
        <f t="shared" si="28"/>
        <v>0</v>
      </c>
      <c r="L189" s="73">
        <f t="shared" si="28"/>
        <v>0</v>
      </c>
      <c r="M189" s="73">
        <f t="shared" si="28"/>
        <v>0</v>
      </c>
      <c r="N189" s="73"/>
      <c r="O189" s="73"/>
      <c r="P189" s="73"/>
      <c r="Q189" s="73"/>
      <c r="R189" s="73"/>
      <c r="S189" s="73"/>
      <c r="T189" s="73">
        <f>+T190+T191</f>
        <v>11449</v>
      </c>
      <c r="U189" s="73">
        <f>+U190+U191</f>
        <v>0</v>
      </c>
      <c r="V189" s="73">
        <f>+V190+V191</f>
        <v>0</v>
      </c>
    </row>
    <row r="190" spans="1:22" ht="15">
      <c r="A190" s="66" t="s">
        <v>461</v>
      </c>
      <c r="B190" s="67" t="s">
        <v>462</v>
      </c>
      <c r="C190" s="67">
        <f t="shared" si="20"/>
        <v>8534</v>
      </c>
      <c r="D190" s="67">
        <v>600</v>
      </c>
      <c r="E190" s="67"/>
      <c r="F190" s="67"/>
      <c r="G190" s="67"/>
      <c r="H190" s="67"/>
      <c r="I190" s="67"/>
      <c r="J190" s="67"/>
      <c r="K190" s="67"/>
      <c r="L190" s="67"/>
      <c r="M190" s="67"/>
      <c r="N190" s="67"/>
      <c r="O190" s="67"/>
      <c r="P190" s="67"/>
      <c r="Q190" s="67"/>
      <c r="R190" s="67"/>
      <c r="S190" s="67"/>
      <c r="T190" s="67">
        <v>7934</v>
      </c>
      <c r="U190" s="67"/>
      <c r="V190" s="67"/>
    </row>
    <row r="191" spans="1:22" ht="15">
      <c r="A191" s="66" t="s">
        <v>463</v>
      </c>
      <c r="B191" s="67" t="s">
        <v>464</v>
      </c>
      <c r="C191" s="67">
        <f t="shared" si="20"/>
        <v>3515</v>
      </c>
      <c r="D191" s="67"/>
      <c r="E191" s="67"/>
      <c r="F191" s="67"/>
      <c r="G191" s="67"/>
      <c r="H191" s="67"/>
      <c r="I191" s="67"/>
      <c r="J191" s="67"/>
      <c r="K191" s="67"/>
      <c r="L191" s="67"/>
      <c r="M191" s="67"/>
      <c r="N191" s="67"/>
      <c r="O191" s="67"/>
      <c r="P191" s="67"/>
      <c r="Q191" s="67"/>
      <c r="R191" s="67"/>
      <c r="S191" s="67"/>
      <c r="T191" s="67">
        <v>3515</v>
      </c>
      <c r="U191" s="67"/>
      <c r="V191" s="67"/>
    </row>
    <row r="192" spans="1:22" ht="15">
      <c r="A192" s="72">
        <v>31</v>
      </c>
      <c r="B192" s="73" t="s">
        <v>465</v>
      </c>
      <c r="C192" s="73">
        <f t="shared" si="20"/>
        <v>9106</v>
      </c>
      <c r="D192" s="73"/>
      <c r="E192" s="73"/>
      <c r="F192" s="73"/>
      <c r="G192" s="73"/>
      <c r="H192" s="73"/>
      <c r="I192" s="73"/>
      <c r="J192" s="73"/>
      <c r="K192" s="73"/>
      <c r="L192" s="73"/>
      <c r="M192" s="73"/>
      <c r="N192" s="73"/>
      <c r="O192" s="73"/>
      <c r="P192" s="73"/>
      <c r="Q192" s="73"/>
      <c r="R192" s="73"/>
      <c r="S192" s="73"/>
      <c r="T192" s="73">
        <v>9106</v>
      </c>
      <c r="U192" s="73"/>
      <c r="V192" s="73"/>
    </row>
    <row r="193" spans="1:22" ht="15">
      <c r="A193" s="72">
        <v>32</v>
      </c>
      <c r="B193" s="73" t="s">
        <v>466</v>
      </c>
      <c r="C193" s="73">
        <f t="shared" si="20"/>
        <v>3662</v>
      </c>
      <c r="D193" s="73"/>
      <c r="E193" s="73"/>
      <c r="F193" s="73"/>
      <c r="G193" s="73"/>
      <c r="H193" s="73"/>
      <c r="I193" s="73"/>
      <c r="J193" s="73"/>
      <c r="K193" s="73"/>
      <c r="L193" s="73"/>
      <c r="M193" s="73"/>
      <c r="N193" s="73"/>
      <c r="O193" s="73"/>
      <c r="P193" s="73"/>
      <c r="Q193" s="73"/>
      <c r="R193" s="73"/>
      <c r="S193" s="73"/>
      <c r="T193" s="73">
        <v>3662</v>
      </c>
      <c r="U193" s="73"/>
      <c r="V193" s="73"/>
    </row>
    <row r="194" spans="1:22" ht="15">
      <c r="A194" s="72">
        <v>33</v>
      </c>
      <c r="B194" s="73" t="s">
        <v>467</v>
      </c>
      <c r="C194" s="73">
        <f t="shared" si="20"/>
        <v>2805</v>
      </c>
      <c r="D194" s="73"/>
      <c r="E194" s="73"/>
      <c r="F194" s="73"/>
      <c r="G194" s="73"/>
      <c r="H194" s="73"/>
      <c r="I194" s="73"/>
      <c r="J194" s="73"/>
      <c r="K194" s="73"/>
      <c r="L194" s="73"/>
      <c r="M194" s="73"/>
      <c r="N194" s="73"/>
      <c r="O194" s="73"/>
      <c r="P194" s="73"/>
      <c r="Q194" s="73"/>
      <c r="R194" s="73"/>
      <c r="S194" s="73"/>
      <c r="T194" s="73">
        <v>2805</v>
      </c>
      <c r="U194" s="73"/>
      <c r="V194" s="73"/>
    </row>
    <row r="195" spans="1:22" ht="15">
      <c r="A195" s="72">
        <v>34</v>
      </c>
      <c r="B195" s="73" t="s">
        <v>468</v>
      </c>
      <c r="C195" s="73">
        <f t="shared" si="20"/>
        <v>3475</v>
      </c>
      <c r="D195" s="73"/>
      <c r="E195" s="73"/>
      <c r="F195" s="73"/>
      <c r="G195" s="73"/>
      <c r="H195" s="73"/>
      <c r="I195" s="73"/>
      <c r="J195" s="73"/>
      <c r="K195" s="73"/>
      <c r="L195" s="73"/>
      <c r="M195" s="73"/>
      <c r="N195" s="73"/>
      <c r="O195" s="73"/>
      <c r="P195" s="73"/>
      <c r="Q195" s="73"/>
      <c r="R195" s="73"/>
      <c r="S195" s="73"/>
      <c r="T195" s="73">
        <v>3475</v>
      </c>
      <c r="U195" s="73"/>
      <c r="V195" s="73"/>
    </row>
    <row r="196" spans="1:22" ht="15">
      <c r="A196" s="72">
        <v>35</v>
      </c>
      <c r="B196" s="73" t="s">
        <v>469</v>
      </c>
      <c r="C196" s="73">
        <f t="shared" si="20"/>
        <v>2005</v>
      </c>
      <c r="D196" s="73"/>
      <c r="E196" s="73"/>
      <c r="F196" s="73"/>
      <c r="G196" s="73"/>
      <c r="H196" s="73"/>
      <c r="I196" s="73"/>
      <c r="J196" s="73"/>
      <c r="K196" s="73"/>
      <c r="L196" s="73"/>
      <c r="M196" s="73"/>
      <c r="N196" s="73"/>
      <c r="O196" s="73"/>
      <c r="P196" s="73"/>
      <c r="Q196" s="73"/>
      <c r="R196" s="73"/>
      <c r="S196" s="73"/>
      <c r="T196" s="73">
        <v>2005</v>
      </c>
      <c r="U196" s="73"/>
      <c r="V196" s="73"/>
    </row>
    <row r="197" spans="1:22" ht="15">
      <c r="A197" s="72">
        <v>36</v>
      </c>
      <c r="B197" s="73" t="s">
        <v>470</v>
      </c>
      <c r="C197" s="73">
        <f t="shared" si="20"/>
        <v>1733</v>
      </c>
      <c r="D197" s="73"/>
      <c r="E197" s="73"/>
      <c r="F197" s="73"/>
      <c r="G197" s="73"/>
      <c r="H197" s="73"/>
      <c r="I197" s="73"/>
      <c r="J197" s="73"/>
      <c r="K197" s="73"/>
      <c r="L197" s="73"/>
      <c r="M197" s="73"/>
      <c r="N197" s="73"/>
      <c r="O197" s="73"/>
      <c r="P197" s="73"/>
      <c r="Q197" s="73"/>
      <c r="R197" s="73"/>
      <c r="S197" s="73"/>
      <c r="T197" s="73">
        <v>1733</v>
      </c>
      <c r="U197" s="73"/>
      <c r="V197" s="73"/>
    </row>
    <row r="198" spans="1:22" ht="15">
      <c r="A198" s="72">
        <v>37</v>
      </c>
      <c r="B198" s="73" t="s">
        <v>471</v>
      </c>
      <c r="C198" s="73">
        <f t="shared" si="20"/>
        <v>1033</v>
      </c>
      <c r="D198" s="73"/>
      <c r="E198" s="73"/>
      <c r="F198" s="73"/>
      <c r="G198" s="73"/>
      <c r="H198" s="73"/>
      <c r="I198" s="73"/>
      <c r="J198" s="73"/>
      <c r="K198" s="73"/>
      <c r="L198" s="73"/>
      <c r="M198" s="73"/>
      <c r="N198" s="73"/>
      <c r="O198" s="73"/>
      <c r="P198" s="73"/>
      <c r="Q198" s="73"/>
      <c r="R198" s="73"/>
      <c r="S198" s="73"/>
      <c r="T198" s="73">
        <v>1033</v>
      </c>
      <c r="U198" s="73"/>
      <c r="V198" s="73"/>
    </row>
    <row r="199" spans="1:22" ht="15">
      <c r="A199" s="72">
        <v>38</v>
      </c>
      <c r="B199" s="73" t="s">
        <v>472</v>
      </c>
      <c r="C199" s="73">
        <f t="shared" si="20"/>
        <v>1524</v>
      </c>
      <c r="D199" s="73">
        <v>200</v>
      </c>
      <c r="E199" s="73"/>
      <c r="F199" s="73"/>
      <c r="G199" s="73"/>
      <c r="H199" s="73"/>
      <c r="I199" s="73"/>
      <c r="J199" s="73"/>
      <c r="K199" s="73"/>
      <c r="L199" s="73"/>
      <c r="M199" s="73"/>
      <c r="N199" s="73"/>
      <c r="O199" s="73"/>
      <c r="P199" s="73"/>
      <c r="Q199" s="73"/>
      <c r="R199" s="73"/>
      <c r="S199" s="73"/>
      <c r="T199" s="73">
        <v>1324</v>
      </c>
      <c r="U199" s="73"/>
      <c r="V199" s="73"/>
    </row>
    <row r="200" spans="1:22" ht="15">
      <c r="A200" s="72">
        <v>39</v>
      </c>
      <c r="B200" s="73" t="s">
        <v>473</v>
      </c>
      <c r="C200" s="73">
        <f t="shared" si="20"/>
        <v>1300</v>
      </c>
      <c r="D200" s="73"/>
      <c r="E200" s="73"/>
      <c r="F200" s="73"/>
      <c r="G200" s="73"/>
      <c r="H200" s="73"/>
      <c r="I200" s="73"/>
      <c r="J200" s="73"/>
      <c r="K200" s="73"/>
      <c r="L200" s="73"/>
      <c r="M200" s="73"/>
      <c r="N200" s="73"/>
      <c r="O200" s="73"/>
      <c r="P200" s="73"/>
      <c r="Q200" s="73"/>
      <c r="R200" s="73"/>
      <c r="S200" s="73"/>
      <c r="T200" s="73">
        <v>1300</v>
      </c>
      <c r="U200" s="73"/>
      <c r="V200" s="73"/>
    </row>
    <row r="201" spans="1:22" ht="15">
      <c r="A201" s="72">
        <v>40</v>
      </c>
      <c r="B201" s="73" t="s">
        <v>474</v>
      </c>
      <c r="C201" s="73">
        <f aca="true" t="shared" si="29" ref="C201:C221">SUM(D201:V201)-SUM(N201:S201)</f>
        <v>300</v>
      </c>
      <c r="D201" s="73"/>
      <c r="E201" s="73"/>
      <c r="F201" s="73"/>
      <c r="G201" s="73"/>
      <c r="H201" s="73"/>
      <c r="I201" s="73"/>
      <c r="J201" s="73"/>
      <c r="K201" s="73"/>
      <c r="L201" s="73"/>
      <c r="M201" s="73"/>
      <c r="N201" s="73"/>
      <c r="O201" s="73"/>
      <c r="P201" s="73"/>
      <c r="Q201" s="73"/>
      <c r="R201" s="73"/>
      <c r="S201" s="73"/>
      <c r="T201" s="73">
        <v>300</v>
      </c>
      <c r="U201" s="73"/>
      <c r="V201" s="73"/>
    </row>
    <row r="202" spans="1:22" ht="15">
      <c r="A202" s="72">
        <v>41</v>
      </c>
      <c r="B202" s="73" t="s">
        <v>475</v>
      </c>
      <c r="C202" s="73">
        <f t="shared" si="29"/>
        <v>500</v>
      </c>
      <c r="D202" s="73"/>
      <c r="E202" s="73"/>
      <c r="F202" s="73"/>
      <c r="G202" s="73"/>
      <c r="H202" s="73"/>
      <c r="I202" s="73"/>
      <c r="J202" s="73"/>
      <c r="K202" s="73"/>
      <c r="L202" s="73"/>
      <c r="M202" s="73"/>
      <c r="N202" s="73"/>
      <c r="O202" s="73"/>
      <c r="P202" s="73"/>
      <c r="Q202" s="73"/>
      <c r="R202" s="73"/>
      <c r="S202" s="73"/>
      <c r="T202" s="73">
        <v>500</v>
      </c>
      <c r="U202" s="73"/>
      <c r="V202" s="73"/>
    </row>
    <row r="203" spans="1:22" ht="15">
      <c r="A203" s="72">
        <v>42</v>
      </c>
      <c r="B203" s="73" t="s">
        <v>476</v>
      </c>
      <c r="C203" s="73">
        <f t="shared" si="29"/>
        <v>300</v>
      </c>
      <c r="D203" s="73"/>
      <c r="E203" s="73"/>
      <c r="F203" s="73"/>
      <c r="G203" s="73"/>
      <c r="H203" s="73"/>
      <c r="I203" s="73"/>
      <c r="J203" s="73"/>
      <c r="K203" s="73"/>
      <c r="L203" s="73"/>
      <c r="M203" s="73"/>
      <c r="N203" s="73"/>
      <c r="O203" s="73"/>
      <c r="P203" s="73"/>
      <c r="Q203" s="73"/>
      <c r="R203" s="73"/>
      <c r="S203" s="73"/>
      <c r="T203" s="73">
        <v>300</v>
      </c>
      <c r="U203" s="73"/>
      <c r="V203" s="73"/>
    </row>
    <row r="204" spans="1:22" ht="15">
      <c r="A204" s="72">
        <v>43</v>
      </c>
      <c r="B204" s="73" t="s">
        <v>477</v>
      </c>
      <c r="C204" s="73">
        <f t="shared" si="29"/>
        <v>450</v>
      </c>
      <c r="D204" s="73"/>
      <c r="E204" s="73"/>
      <c r="F204" s="73"/>
      <c r="G204" s="73"/>
      <c r="H204" s="73"/>
      <c r="I204" s="73"/>
      <c r="J204" s="73"/>
      <c r="K204" s="73"/>
      <c r="L204" s="73"/>
      <c r="M204" s="73"/>
      <c r="N204" s="73"/>
      <c r="O204" s="73"/>
      <c r="P204" s="73"/>
      <c r="Q204" s="73"/>
      <c r="R204" s="73"/>
      <c r="S204" s="73"/>
      <c r="T204" s="73">
        <v>450</v>
      </c>
      <c r="U204" s="73"/>
      <c r="V204" s="73"/>
    </row>
    <row r="205" spans="1:22" ht="15">
      <c r="A205" s="72">
        <v>44</v>
      </c>
      <c r="B205" s="73" t="s">
        <v>478</v>
      </c>
      <c r="C205" s="73">
        <f t="shared" si="29"/>
        <v>12830</v>
      </c>
      <c r="D205" s="73"/>
      <c r="E205" s="73"/>
      <c r="F205" s="73"/>
      <c r="G205" s="73"/>
      <c r="H205" s="73"/>
      <c r="I205" s="73"/>
      <c r="J205" s="73"/>
      <c r="K205" s="73"/>
      <c r="L205" s="73"/>
      <c r="M205" s="73"/>
      <c r="N205" s="73"/>
      <c r="O205" s="73"/>
      <c r="P205" s="73"/>
      <c r="Q205" s="73"/>
      <c r="R205" s="73"/>
      <c r="S205" s="73"/>
      <c r="T205" s="73">
        <v>12830</v>
      </c>
      <c r="U205" s="73"/>
      <c r="V205" s="73"/>
    </row>
    <row r="206" spans="1:22" ht="15">
      <c r="A206" s="72">
        <v>45</v>
      </c>
      <c r="B206" s="73" t="s">
        <v>69</v>
      </c>
      <c r="C206" s="73">
        <f t="shared" si="29"/>
        <v>149320</v>
      </c>
      <c r="D206" s="73">
        <f>SUM(D207:D211)</f>
        <v>24190</v>
      </c>
      <c r="E206" s="73">
        <f>SUM(E207:E211)</f>
        <v>0</v>
      </c>
      <c r="F206" s="73">
        <f>SUM(F207:F211)</f>
        <v>125130</v>
      </c>
      <c r="G206" s="73">
        <f aca="true" t="shared" si="30" ref="G206:V206">SUM(G207:G211)</f>
        <v>0</v>
      </c>
      <c r="H206" s="73">
        <f t="shared" si="30"/>
        <v>0</v>
      </c>
      <c r="I206" s="73">
        <f t="shared" si="30"/>
        <v>0</v>
      </c>
      <c r="J206" s="73">
        <f t="shared" si="30"/>
        <v>0</v>
      </c>
      <c r="K206" s="73">
        <f t="shared" si="30"/>
        <v>0</v>
      </c>
      <c r="L206" s="73">
        <f t="shared" si="30"/>
        <v>0</v>
      </c>
      <c r="M206" s="73">
        <f t="shared" si="30"/>
        <v>0</v>
      </c>
      <c r="N206" s="73"/>
      <c r="O206" s="73"/>
      <c r="P206" s="73"/>
      <c r="Q206" s="73"/>
      <c r="R206" s="73"/>
      <c r="S206" s="73"/>
      <c r="T206" s="73">
        <f t="shared" si="30"/>
        <v>0</v>
      </c>
      <c r="U206" s="73">
        <f t="shared" si="30"/>
        <v>0</v>
      </c>
      <c r="V206" s="73">
        <f t="shared" si="30"/>
        <v>0</v>
      </c>
    </row>
    <row r="207" spans="1:22" ht="15">
      <c r="A207" s="66" t="s">
        <v>479</v>
      </c>
      <c r="B207" s="67" t="s">
        <v>480</v>
      </c>
      <c r="C207" s="67">
        <f t="shared" si="29"/>
        <v>54630</v>
      </c>
      <c r="D207" s="67"/>
      <c r="E207" s="67"/>
      <c r="F207" s="67">
        <v>54630</v>
      </c>
      <c r="G207" s="67"/>
      <c r="H207" s="67"/>
      <c r="I207" s="67"/>
      <c r="J207" s="67"/>
      <c r="K207" s="67"/>
      <c r="L207" s="67"/>
      <c r="M207" s="67"/>
      <c r="N207" s="67"/>
      <c r="O207" s="67"/>
      <c r="P207" s="67"/>
      <c r="Q207" s="67"/>
      <c r="R207" s="67"/>
      <c r="S207" s="67"/>
      <c r="T207" s="67"/>
      <c r="U207" s="67"/>
      <c r="V207" s="67"/>
    </row>
    <row r="208" spans="1:22" ht="15">
      <c r="A208" s="66" t="s">
        <v>481</v>
      </c>
      <c r="B208" s="67" t="s">
        <v>482</v>
      </c>
      <c r="C208" s="67">
        <f t="shared" si="29"/>
        <v>21950</v>
      </c>
      <c r="D208" s="67"/>
      <c r="E208" s="67"/>
      <c r="F208" s="67">
        <v>21950</v>
      </c>
      <c r="G208" s="67"/>
      <c r="H208" s="67"/>
      <c r="I208" s="67"/>
      <c r="J208" s="67"/>
      <c r="K208" s="67"/>
      <c r="L208" s="67"/>
      <c r="M208" s="67"/>
      <c r="N208" s="67"/>
      <c r="O208" s="67"/>
      <c r="P208" s="67"/>
      <c r="Q208" s="67"/>
      <c r="R208" s="67"/>
      <c r="S208" s="67"/>
      <c r="T208" s="67"/>
      <c r="U208" s="67"/>
      <c r="V208" s="67"/>
    </row>
    <row r="209" spans="1:22" ht="15">
      <c r="A209" s="66" t="s">
        <v>483</v>
      </c>
      <c r="B209" s="67" t="s">
        <v>484</v>
      </c>
      <c r="C209" s="67">
        <f t="shared" si="29"/>
        <v>48550</v>
      </c>
      <c r="D209" s="67"/>
      <c r="E209" s="67"/>
      <c r="F209" s="67">
        <v>48550</v>
      </c>
      <c r="G209" s="67"/>
      <c r="H209" s="67"/>
      <c r="I209" s="67"/>
      <c r="J209" s="67"/>
      <c r="K209" s="67"/>
      <c r="L209" s="67"/>
      <c r="M209" s="67"/>
      <c r="N209" s="67"/>
      <c r="O209" s="67"/>
      <c r="P209" s="67"/>
      <c r="Q209" s="67"/>
      <c r="R209" s="67"/>
      <c r="S209" s="67"/>
      <c r="T209" s="67"/>
      <c r="U209" s="67"/>
      <c r="V209" s="67"/>
    </row>
    <row r="210" spans="1:22" ht="15">
      <c r="A210" s="66" t="s">
        <v>485</v>
      </c>
      <c r="B210" s="67" t="s">
        <v>486</v>
      </c>
      <c r="C210" s="67">
        <f t="shared" si="29"/>
        <v>22990</v>
      </c>
      <c r="D210" s="67">
        <v>22990</v>
      </c>
      <c r="E210" s="67"/>
      <c r="F210" s="67"/>
      <c r="G210" s="67"/>
      <c r="H210" s="67"/>
      <c r="I210" s="67"/>
      <c r="J210" s="67"/>
      <c r="K210" s="67"/>
      <c r="L210" s="67"/>
      <c r="M210" s="67"/>
      <c r="N210" s="67"/>
      <c r="O210" s="67"/>
      <c r="P210" s="67"/>
      <c r="Q210" s="67"/>
      <c r="R210" s="67"/>
      <c r="S210" s="67"/>
      <c r="T210" s="67"/>
      <c r="U210" s="67"/>
      <c r="V210" s="67"/>
    </row>
    <row r="211" spans="1:22" ht="15">
      <c r="A211" s="66" t="s">
        <v>487</v>
      </c>
      <c r="B211" s="67" t="s">
        <v>488</v>
      </c>
      <c r="C211" s="67">
        <f t="shared" si="29"/>
        <v>1200</v>
      </c>
      <c r="D211" s="67">
        <v>1200</v>
      </c>
      <c r="E211" s="67"/>
      <c r="F211" s="67"/>
      <c r="G211" s="67"/>
      <c r="H211" s="67"/>
      <c r="I211" s="67"/>
      <c r="J211" s="67"/>
      <c r="K211" s="67"/>
      <c r="L211" s="67"/>
      <c r="M211" s="67"/>
      <c r="N211" s="67"/>
      <c r="O211" s="67"/>
      <c r="P211" s="67"/>
      <c r="Q211" s="67"/>
      <c r="R211" s="67"/>
      <c r="S211" s="67"/>
      <c r="T211" s="67"/>
      <c r="U211" s="67"/>
      <c r="V211" s="67"/>
    </row>
    <row r="212" spans="1:22" ht="15">
      <c r="A212" s="72">
        <v>46</v>
      </c>
      <c r="B212" s="73" t="s">
        <v>115</v>
      </c>
      <c r="C212" s="73">
        <f t="shared" si="29"/>
        <v>41343</v>
      </c>
      <c r="D212" s="73"/>
      <c r="E212" s="73"/>
      <c r="F212" s="73"/>
      <c r="G212" s="73">
        <v>41343</v>
      </c>
      <c r="H212" s="73"/>
      <c r="I212" s="73"/>
      <c r="J212" s="73"/>
      <c r="K212" s="73"/>
      <c r="L212" s="73"/>
      <c r="M212" s="73"/>
      <c r="N212" s="73"/>
      <c r="O212" s="73"/>
      <c r="P212" s="73"/>
      <c r="Q212" s="73"/>
      <c r="R212" s="73"/>
      <c r="S212" s="73"/>
      <c r="T212" s="73"/>
      <c r="U212" s="73"/>
      <c r="V212" s="73"/>
    </row>
    <row r="213" spans="1:22" ht="15">
      <c r="A213" s="72">
        <v>47</v>
      </c>
      <c r="B213" s="73" t="s">
        <v>80</v>
      </c>
      <c r="C213" s="73">
        <f t="shared" si="29"/>
        <v>474826</v>
      </c>
      <c r="D213" s="73">
        <f>SUM(D214:D221)</f>
        <v>51000</v>
      </c>
      <c r="E213" s="73">
        <f>SUM(E214:E221)</f>
        <v>0</v>
      </c>
      <c r="F213" s="73">
        <f>SUM(F214:F221)</f>
        <v>0</v>
      </c>
      <c r="G213" s="73">
        <f aca="true" t="shared" si="31" ref="G213:V213">SUM(G214:G221)</f>
        <v>0</v>
      </c>
      <c r="H213" s="73">
        <f t="shared" si="31"/>
        <v>221200</v>
      </c>
      <c r="I213" s="73">
        <f t="shared" si="31"/>
        <v>0</v>
      </c>
      <c r="J213" s="73">
        <f t="shared" si="31"/>
        <v>0</v>
      </c>
      <c r="K213" s="73">
        <f t="shared" si="31"/>
        <v>0</v>
      </c>
      <c r="L213" s="73">
        <f t="shared" si="31"/>
        <v>0</v>
      </c>
      <c r="M213" s="73">
        <f t="shared" si="31"/>
        <v>177667</v>
      </c>
      <c r="N213" s="73">
        <f t="shared" si="31"/>
        <v>150000</v>
      </c>
      <c r="O213" s="73">
        <f t="shared" si="31"/>
        <v>0</v>
      </c>
      <c r="P213" s="73">
        <f t="shared" si="31"/>
        <v>0</v>
      </c>
      <c r="Q213" s="73">
        <f t="shared" si="31"/>
        <v>0</v>
      </c>
      <c r="R213" s="73">
        <f t="shared" si="31"/>
        <v>0</v>
      </c>
      <c r="S213" s="73">
        <f t="shared" si="31"/>
        <v>27667</v>
      </c>
      <c r="T213" s="73">
        <f t="shared" si="31"/>
        <v>0</v>
      </c>
      <c r="U213" s="73">
        <f t="shared" si="31"/>
        <v>0</v>
      </c>
      <c r="V213" s="73">
        <f t="shared" si="31"/>
        <v>24959</v>
      </c>
    </row>
    <row r="214" spans="1:22" ht="15">
      <c r="A214" s="66" t="s">
        <v>489</v>
      </c>
      <c r="B214" s="67" t="s">
        <v>490</v>
      </c>
      <c r="C214" s="67">
        <f t="shared" si="29"/>
        <v>110000</v>
      </c>
      <c r="D214" s="67"/>
      <c r="E214" s="67"/>
      <c r="F214" s="67"/>
      <c r="G214" s="67"/>
      <c r="H214" s="67">
        <v>110000</v>
      </c>
      <c r="I214" s="67"/>
      <c r="J214" s="67"/>
      <c r="K214" s="67"/>
      <c r="L214" s="67"/>
      <c r="M214" s="67"/>
      <c r="N214" s="67"/>
      <c r="O214" s="67"/>
      <c r="P214" s="67"/>
      <c r="Q214" s="67"/>
      <c r="R214" s="67"/>
      <c r="S214" s="67"/>
      <c r="T214" s="67"/>
      <c r="U214" s="67"/>
      <c r="V214" s="67"/>
    </row>
    <row r="215" spans="1:22" ht="15">
      <c r="A215" s="66" t="s">
        <v>491</v>
      </c>
      <c r="B215" s="67" t="s">
        <v>492</v>
      </c>
      <c r="C215" s="67">
        <f t="shared" si="29"/>
        <v>111200</v>
      </c>
      <c r="D215" s="67"/>
      <c r="E215" s="67"/>
      <c r="F215" s="67"/>
      <c r="G215" s="67"/>
      <c r="H215" s="67">
        <v>111200</v>
      </c>
      <c r="I215" s="67"/>
      <c r="J215" s="67"/>
      <c r="K215" s="67"/>
      <c r="L215" s="67"/>
      <c r="M215" s="67"/>
      <c r="N215" s="67"/>
      <c r="O215" s="67"/>
      <c r="P215" s="67"/>
      <c r="Q215" s="67"/>
      <c r="R215" s="67"/>
      <c r="S215" s="67"/>
      <c r="T215" s="67"/>
      <c r="U215" s="67"/>
      <c r="V215" s="67"/>
    </row>
    <row r="216" spans="1:22" ht="15">
      <c r="A216" s="66" t="s">
        <v>493</v>
      </c>
      <c r="B216" s="67" t="s">
        <v>494</v>
      </c>
      <c r="C216" s="67">
        <f t="shared" si="29"/>
        <v>150000</v>
      </c>
      <c r="D216" s="67"/>
      <c r="E216" s="67"/>
      <c r="F216" s="67"/>
      <c r="G216" s="67"/>
      <c r="H216" s="67"/>
      <c r="I216" s="67"/>
      <c r="J216" s="67"/>
      <c r="K216" s="67"/>
      <c r="L216" s="67"/>
      <c r="M216" s="67">
        <v>150000</v>
      </c>
      <c r="N216" s="67">
        <v>150000</v>
      </c>
      <c r="O216" s="67"/>
      <c r="P216" s="67"/>
      <c r="Q216" s="67"/>
      <c r="R216" s="67"/>
      <c r="S216" s="67"/>
      <c r="T216" s="67"/>
      <c r="U216" s="67"/>
      <c r="V216" s="67"/>
    </row>
    <row r="217" spans="1:22" ht="15">
      <c r="A217" s="66" t="s">
        <v>495</v>
      </c>
      <c r="B217" s="67" t="s">
        <v>496</v>
      </c>
      <c r="C217" s="67">
        <f t="shared" si="29"/>
        <v>27667</v>
      </c>
      <c r="D217" s="67"/>
      <c r="E217" s="67"/>
      <c r="F217" s="67"/>
      <c r="G217" s="67"/>
      <c r="H217" s="67"/>
      <c r="I217" s="67"/>
      <c r="J217" s="67"/>
      <c r="K217" s="67"/>
      <c r="L217" s="67"/>
      <c r="M217" s="67">
        <v>27667</v>
      </c>
      <c r="N217" s="67"/>
      <c r="O217" s="67"/>
      <c r="P217" s="67"/>
      <c r="Q217" s="67"/>
      <c r="R217" s="67"/>
      <c r="S217" s="67">
        <v>27667</v>
      </c>
      <c r="T217" s="67"/>
      <c r="U217" s="67"/>
      <c r="V217" s="67"/>
    </row>
    <row r="218" spans="1:22" ht="19.5">
      <c r="A218" s="66" t="s">
        <v>497</v>
      </c>
      <c r="B218" s="74" t="s">
        <v>498</v>
      </c>
      <c r="C218" s="67">
        <f t="shared" si="29"/>
        <v>30000</v>
      </c>
      <c r="D218" s="67">
        <v>30000</v>
      </c>
      <c r="E218" s="67"/>
      <c r="F218" s="67"/>
      <c r="G218" s="67"/>
      <c r="H218" s="67"/>
      <c r="I218" s="67"/>
      <c r="J218" s="67"/>
      <c r="K218" s="67"/>
      <c r="L218" s="67"/>
      <c r="M218" s="67"/>
      <c r="N218" s="67"/>
      <c r="O218" s="67"/>
      <c r="P218" s="67"/>
      <c r="Q218" s="67"/>
      <c r="R218" s="67"/>
      <c r="S218" s="67"/>
      <c r="T218" s="67"/>
      <c r="U218" s="67"/>
      <c r="V218" s="67"/>
    </row>
    <row r="219" spans="1:22" ht="46.5">
      <c r="A219" s="66" t="s">
        <v>499</v>
      </c>
      <c r="B219" s="74" t="s">
        <v>500</v>
      </c>
      <c r="C219" s="67">
        <f t="shared" si="29"/>
        <v>9000</v>
      </c>
      <c r="D219" s="67">
        <v>9000</v>
      </c>
      <c r="E219" s="67"/>
      <c r="F219" s="67"/>
      <c r="G219" s="67"/>
      <c r="H219" s="67"/>
      <c r="I219" s="67"/>
      <c r="J219" s="67"/>
      <c r="K219" s="67"/>
      <c r="L219" s="67"/>
      <c r="M219" s="67"/>
      <c r="N219" s="67"/>
      <c r="O219" s="67"/>
      <c r="P219" s="67"/>
      <c r="Q219" s="67"/>
      <c r="R219" s="67"/>
      <c r="S219" s="67"/>
      <c r="T219" s="67"/>
      <c r="U219" s="67"/>
      <c r="V219" s="67"/>
    </row>
    <row r="220" spans="1:22" ht="37.5">
      <c r="A220" s="66" t="s">
        <v>501</v>
      </c>
      <c r="B220" s="74" t="s">
        <v>502</v>
      </c>
      <c r="C220" s="67">
        <f t="shared" si="29"/>
        <v>12000</v>
      </c>
      <c r="D220" s="67">
        <v>12000</v>
      </c>
      <c r="E220" s="67"/>
      <c r="F220" s="67"/>
      <c r="G220" s="67"/>
      <c r="H220" s="67"/>
      <c r="I220" s="67"/>
      <c r="J220" s="67"/>
      <c r="K220" s="67"/>
      <c r="L220" s="67"/>
      <c r="M220" s="67"/>
      <c r="N220" s="67"/>
      <c r="O220" s="67"/>
      <c r="P220" s="67"/>
      <c r="Q220" s="67"/>
      <c r="R220" s="67"/>
      <c r="S220" s="67"/>
      <c r="T220" s="67"/>
      <c r="U220" s="67"/>
      <c r="V220" s="67"/>
    </row>
    <row r="221" spans="1:22" ht="15">
      <c r="A221" s="77" t="s">
        <v>503</v>
      </c>
      <c r="B221" s="78" t="s">
        <v>504</v>
      </c>
      <c r="C221" s="78">
        <f t="shared" si="29"/>
        <v>24959</v>
      </c>
      <c r="D221" s="78"/>
      <c r="E221" s="78"/>
      <c r="F221" s="78"/>
      <c r="G221" s="78"/>
      <c r="H221" s="78"/>
      <c r="I221" s="78"/>
      <c r="J221" s="78"/>
      <c r="K221" s="78"/>
      <c r="L221" s="78"/>
      <c r="M221" s="78"/>
      <c r="N221" s="78"/>
      <c r="O221" s="78"/>
      <c r="P221" s="78"/>
      <c r="Q221" s="78"/>
      <c r="R221" s="78"/>
      <c r="S221" s="78"/>
      <c r="T221" s="78"/>
      <c r="U221" s="78"/>
      <c r="V221" s="78">
        <v>24959</v>
      </c>
    </row>
  </sheetData>
  <sheetProtection/>
  <mergeCells count="19">
    <mergeCell ref="B3:U3"/>
    <mergeCell ref="B5:B6"/>
    <mergeCell ref="A2:V2"/>
    <mergeCell ref="M5:M6"/>
    <mergeCell ref="G5:G6"/>
    <mergeCell ref="H5:H6"/>
    <mergeCell ref="I5:I6"/>
    <mergeCell ref="J5:J6"/>
    <mergeCell ref="K5:K6"/>
    <mergeCell ref="L5:L6"/>
    <mergeCell ref="A5:A6"/>
    <mergeCell ref="U5:U6"/>
    <mergeCell ref="V5:V6"/>
    <mergeCell ref="C5:C6"/>
    <mergeCell ref="D5:D6"/>
    <mergeCell ref="E5:E6"/>
    <mergeCell ref="N5:S5"/>
    <mergeCell ref="T5:T6"/>
    <mergeCell ref="F5:F6"/>
  </mergeCells>
  <printOptions/>
  <pageMargins left="0.2755905511811024" right="0.1968503937007874" top="0.4330708661417323" bottom="0.3937007874015748" header="0.31496062992125984" footer="0.31496062992125984"/>
  <pageSetup fitToHeight="0" fitToWidth="1"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P22"/>
  <sheetViews>
    <sheetView zoomScalePageLayoutView="0" workbookViewId="0" topLeftCell="A1">
      <selection activeCell="F30" sqref="F30"/>
    </sheetView>
  </sheetViews>
  <sheetFormatPr defaultColWidth="9.140625" defaultRowHeight="15"/>
  <cols>
    <col min="1" max="1" width="4.28125" style="0" customWidth="1"/>
    <col min="2" max="2" width="10.140625" style="0" customWidth="1"/>
  </cols>
  <sheetData>
    <row r="1" ht="15.75">
      <c r="O1" s="1" t="s">
        <v>68</v>
      </c>
    </row>
    <row r="2" spans="1:16" ht="15.75">
      <c r="A2" s="173" t="s">
        <v>579</v>
      </c>
      <c r="B2" s="173"/>
      <c r="C2" s="173"/>
      <c r="D2" s="173"/>
      <c r="E2" s="173"/>
      <c r="F2" s="173"/>
      <c r="G2" s="173"/>
      <c r="H2" s="173"/>
      <c r="I2" s="173"/>
      <c r="J2" s="173"/>
      <c r="K2" s="173"/>
      <c r="L2" s="173"/>
      <c r="M2" s="173"/>
      <c r="N2" s="173"/>
      <c r="O2" s="173"/>
      <c r="P2" s="173"/>
    </row>
    <row r="3" spans="1:16" ht="15.75" customHeight="1">
      <c r="A3" s="163"/>
      <c r="B3" s="163"/>
      <c r="C3" s="170" t="s">
        <v>592</v>
      </c>
      <c r="D3" s="170"/>
      <c r="E3" s="170"/>
      <c r="F3" s="170"/>
      <c r="G3" s="170"/>
      <c r="H3" s="170"/>
      <c r="I3" s="170"/>
      <c r="J3" s="170"/>
      <c r="K3" s="170"/>
      <c r="L3" s="170"/>
      <c r="M3" s="170"/>
      <c r="N3" s="170"/>
      <c r="O3" s="163"/>
      <c r="P3" s="163"/>
    </row>
    <row r="4" ht="15.75">
      <c r="O4" s="2" t="s">
        <v>6</v>
      </c>
    </row>
    <row r="5" ht="15.75" thickBot="1"/>
    <row r="6" spans="1:16" ht="15.75" thickTop="1">
      <c r="A6" s="180" t="s">
        <v>114</v>
      </c>
      <c r="B6" s="182" t="s">
        <v>128</v>
      </c>
      <c r="C6" s="184" t="s">
        <v>129</v>
      </c>
      <c r="D6" s="187" t="s">
        <v>130</v>
      </c>
      <c r="E6" s="188"/>
      <c r="F6" s="189"/>
      <c r="G6" s="187" t="s">
        <v>131</v>
      </c>
      <c r="H6" s="188"/>
      <c r="I6" s="189"/>
      <c r="J6" s="187" t="s">
        <v>132</v>
      </c>
      <c r="K6" s="188"/>
      <c r="L6" s="188"/>
      <c r="M6" s="188"/>
      <c r="N6" s="188"/>
      <c r="O6" s="188"/>
      <c r="P6" s="193"/>
    </row>
    <row r="7" spans="1:16" ht="15">
      <c r="A7" s="181"/>
      <c r="B7" s="183"/>
      <c r="C7" s="185"/>
      <c r="D7" s="190"/>
      <c r="E7" s="191"/>
      <c r="F7" s="192"/>
      <c r="G7" s="190"/>
      <c r="H7" s="191"/>
      <c r="I7" s="192"/>
      <c r="J7" s="190"/>
      <c r="K7" s="191"/>
      <c r="L7" s="191"/>
      <c r="M7" s="191"/>
      <c r="N7" s="191"/>
      <c r="O7" s="191"/>
      <c r="P7" s="194"/>
    </row>
    <row r="8" spans="1:16" ht="15">
      <c r="A8" s="181"/>
      <c r="B8" s="183"/>
      <c r="C8" s="185"/>
      <c r="D8" s="195" t="s">
        <v>19</v>
      </c>
      <c r="E8" s="195" t="s">
        <v>133</v>
      </c>
      <c r="F8" s="195" t="s">
        <v>134</v>
      </c>
      <c r="G8" s="195" t="s">
        <v>19</v>
      </c>
      <c r="H8" s="195" t="s">
        <v>133</v>
      </c>
      <c r="I8" s="195" t="s">
        <v>134</v>
      </c>
      <c r="J8" s="195" t="s">
        <v>135</v>
      </c>
      <c r="K8" s="195" t="s">
        <v>136</v>
      </c>
      <c r="L8" s="195"/>
      <c r="M8" s="195"/>
      <c r="N8" s="197" t="s">
        <v>137</v>
      </c>
      <c r="O8" s="197"/>
      <c r="P8" s="198"/>
    </row>
    <row r="9" spans="1:16" ht="15">
      <c r="A9" s="181"/>
      <c r="B9" s="183"/>
      <c r="C9" s="186"/>
      <c r="D9" s="196"/>
      <c r="E9" s="196"/>
      <c r="F9" s="196"/>
      <c r="G9" s="196"/>
      <c r="H9" s="196"/>
      <c r="I9" s="196"/>
      <c r="J9" s="196"/>
      <c r="K9" s="41" t="s">
        <v>138</v>
      </c>
      <c r="L9" s="41" t="s">
        <v>133</v>
      </c>
      <c r="M9" s="41" t="s">
        <v>139</v>
      </c>
      <c r="N9" s="41" t="s">
        <v>138</v>
      </c>
      <c r="O9" s="41" t="s">
        <v>133</v>
      </c>
      <c r="P9" s="42" t="s">
        <v>139</v>
      </c>
    </row>
    <row r="10" spans="1:16" ht="15">
      <c r="A10" s="43">
        <v>1</v>
      </c>
      <c r="B10" s="44" t="s">
        <v>140</v>
      </c>
      <c r="C10" s="44">
        <v>547250</v>
      </c>
      <c r="D10" s="45">
        <v>246706</v>
      </c>
      <c r="E10" s="45">
        <v>193246</v>
      </c>
      <c r="F10" s="45">
        <v>53460</v>
      </c>
      <c r="G10" s="45">
        <v>584222</v>
      </c>
      <c r="H10" s="45">
        <v>475947</v>
      </c>
      <c r="I10" s="45">
        <v>108275</v>
      </c>
      <c r="J10" s="45">
        <v>337516</v>
      </c>
      <c r="K10" s="45">
        <v>319516</v>
      </c>
      <c r="L10" s="46">
        <v>277701</v>
      </c>
      <c r="M10" s="46">
        <v>41815</v>
      </c>
      <c r="N10" s="46">
        <v>18000</v>
      </c>
      <c r="O10" s="46">
        <v>5000</v>
      </c>
      <c r="P10" s="47">
        <v>13000</v>
      </c>
    </row>
    <row r="11" spans="1:16" ht="15">
      <c r="A11" s="43">
        <v>2</v>
      </c>
      <c r="B11" s="44" t="s">
        <v>141</v>
      </c>
      <c r="C11" s="44">
        <v>140330</v>
      </c>
      <c r="D11" s="44">
        <v>81610</v>
      </c>
      <c r="E11" s="44">
        <v>52537</v>
      </c>
      <c r="F11" s="44">
        <v>29073</v>
      </c>
      <c r="G11" s="44">
        <v>387590</v>
      </c>
      <c r="H11" s="44">
        <v>291139</v>
      </c>
      <c r="I11" s="44">
        <v>96451</v>
      </c>
      <c r="J11" s="44">
        <v>305980</v>
      </c>
      <c r="K11" s="44">
        <v>284480</v>
      </c>
      <c r="L11" s="48">
        <v>232602</v>
      </c>
      <c r="M11" s="48">
        <v>51878</v>
      </c>
      <c r="N11" s="48">
        <v>21500</v>
      </c>
      <c r="O11" s="48">
        <v>6000</v>
      </c>
      <c r="P11" s="49">
        <v>15500</v>
      </c>
    </row>
    <row r="12" spans="1:16" ht="15">
      <c r="A12" s="43">
        <v>3</v>
      </c>
      <c r="B12" s="44" t="s">
        <v>125</v>
      </c>
      <c r="C12" s="44">
        <v>145020</v>
      </c>
      <c r="D12" s="44">
        <v>110735</v>
      </c>
      <c r="E12" s="44">
        <v>56781</v>
      </c>
      <c r="F12" s="44">
        <v>53954</v>
      </c>
      <c r="G12" s="44">
        <v>384066</v>
      </c>
      <c r="H12" s="44">
        <v>269802</v>
      </c>
      <c r="I12" s="44">
        <v>114264</v>
      </c>
      <c r="J12" s="44">
        <v>273331</v>
      </c>
      <c r="K12" s="44">
        <v>255731</v>
      </c>
      <c r="L12" s="48">
        <v>208021</v>
      </c>
      <c r="M12" s="48">
        <v>47710</v>
      </c>
      <c r="N12" s="48">
        <v>17600</v>
      </c>
      <c r="O12" s="48">
        <v>5000</v>
      </c>
      <c r="P12" s="49">
        <v>12600</v>
      </c>
    </row>
    <row r="13" spans="1:16" ht="15">
      <c r="A13" s="43">
        <v>4</v>
      </c>
      <c r="B13" s="44" t="s">
        <v>142</v>
      </c>
      <c r="C13" s="44">
        <v>97260</v>
      </c>
      <c r="D13" s="44">
        <v>60442</v>
      </c>
      <c r="E13" s="44">
        <v>39877</v>
      </c>
      <c r="F13" s="44">
        <v>20565</v>
      </c>
      <c r="G13" s="44">
        <v>458933</v>
      </c>
      <c r="H13" s="44">
        <v>333974</v>
      </c>
      <c r="I13" s="44">
        <v>124959</v>
      </c>
      <c r="J13" s="44">
        <v>398491</v>
      </c>
      <c r="K13" s="44">
        <v>372511</v>
      </c>
      <c r="L13" s="48">
        <v>289097</v>
      </c>
      <c r="M13" s="48">
        <v>83414</v>
      </c>
      <c r="N13" s="48">
        <v>25980</v>
      </c>
      <c r="O13" s="48">
        <v>5000</v>
      </c>
      <c r="P13" s="49">
        <v>20980</v>
      </c>
    </row>
    <row r="14" spans="1:16" ht="15">
      <c r="A14" s="43">
        <v>5</v>
      </c>
      <c r="B14" s="44" t="s">
        <v>126</v>
      </c>
      <c r="C14" s="44">
        <v>126360</v>
      </c>
      <c r="D14" s="44">
        <v>86706</v>
      </c>
      <c r="E14" s="44">
        <v>51184</v>
      </c>
      <c r="F14" s="44">
        <v>35522</v>
      </c>
      <c r="G14" s="44">
        <v>419787</v>
      </c>
      <c r="H14" s="44">
        <v>304595</v>
      </c>
      <c r="I14" s="44">
        <v>115192</v>
      </c>
      <c r="J14" s="44">
        <v>333081</v>
      </c>
      <c r="K14" s="44">
        <v>303601</v>
      </c>
      <c r="L14" s="48">
        <v>236911</v>
      </c>
      <c r="M14" s="48">
        <v>66690</v>
      </c>
      <c r="N14" s="48">
        <v>29480</v>
      </c>
      <c r="O14" s="48">
        <v>16500</v>
      </c>
      <c r="P14" s="49">
        <v>12980</v>
      </c>
    </row>
    <row r="15" spans="1:16" ht="15">
      <c r="A15" s="43">
        <v>6</v>
      </c>
      <c r="B15" s="44" t="s">
        <v>127</v>
      </c>
      <c r="C15" s="44">
        <v>213700</v>
      </c>
      <c r="D15" s="44">
        <v>128233</v>
      </c>
      <c r="E15" s="44">
        <v>77477</v>
      </c>
      <c r="F15" s="44">
        <v>50756</v>
      </c>
      <c r="G15" s="44">
        <v>592437</v>
      </c>
      <c r="H15" s="44">
        <v>447390</v>
      </c>
      <c r="I15" s="44">
        <v>145047</v>
      </c>
      <c r="J15" s="44">
        <v>464204</v>
      </c>
      <c r="K15" s="44">
        <v>448204</v>
      </c>
      <c r="L15" s="48">
        <v>358913</v>
      </c>
      <c r="M15" s="48">
        <v>89291</v>
      </c>
      <c r="N15" s="48">
        <v>16000</v>
      </c>
      <c r="O15" s="48">
        <v>11000</v>
      </c>
      <c r="P15" s="49">
        <v>5000</v>
      </c>
    </row>
    <row r="16" spans="1:16" ht="15">
      <c r="A16" s="43">
        <v>7</v>
      </c>
      <c r="B16" s="44" t="s">
        <v>143</v>
      </c>
      <c r="C16" s="44">
        <v>1125400</v>
      </c>
      <c r="D16" s="44">
        <v>296990</v>
      </c>
      <c r="E16" s="44">
        <v>212415</v>
      </c>
      <c r="F16" s="44">
        <v>84575</v>
      </c>
      <c r="G16" s="44">
        <v>453956</v>
      </c>
      <c r="H16" s="44">
        <v>331918</v>
      </c>
      <c r="I16" s="44">
        <v>122038</v>
      </c>
      <c r="J16" s="44">
        <v>156966</v>
      </c>
      <c r="K16" s="44">
        <v>144766</v>
      </c>
      <c r="L16" s="48">
        <v>114503</v>
      </c>
      <c r="M16" s="48">
        <v>30263</v>
      </c>
      <c r="N16" s="48">
        <v>12200</v>
      </c>
      <c r="O16" s="48">
        <v>5000</v>
      </c>
      <c r="P16" s="49">
        <v>7200</v>
      </c>
    </row>
    <row r="17" spans="1:16" ht="15">
      <c r="A17" s="50">
        <v>8</v>
      </c>
      <c r="B17" s="48" t="s">
        <v>144</v>
      </c>
      <c r="C17" s="48">
        <v>879530</v>
      </c>
      <c r="D17" s="44">
        <v>238800</v>
      </c>
      <c r="E17" s="44">
        <v>159780</v>
      </c>
      <c r="F17" s="44">
        <v>79020</v>
      </c>
      <c r="G17" s="48">
        <v>452318</v>
      </c>
      <c r="H17" s="44">
        <v>324233</v>
      </c>
      <c r="I17" s="44">
        <v>128085</v>
      </c>
      <c r="J17" s="44">
        <v>213518</v>
      </c>
      <c r="K17" s="44">
        <v>205118</v>
      </c>
      <c r="L17" s="48">
        <v>159453</v>
      </c>
      <c r="M17" s="48">
        <v>45665</v>
      </c>
      <c r="N17" s="48">
        <v>8400</v>
      </c>
      <c r="O17" s="48">
        <v>5000</v>
      </c>
      <c r="P17" s="49">
        <v>3400</v>
      </c>
    </row>
    <row r="18" spans="1:16" ht="15">
      <c r="A18" s="43">
        <v>9</v>
      </c>
      <c r="B18" s="44" t="s">
        <v>145</v>
      </c>
      <c r="C18" s="44">
        <v>1391000</v>
      </c>
      <c r="D18" s="44">
        <v>261259</v>
      </c>
      <c r="E18" s="44">
        <v>199944</v>
      </c>
      <c r="F18" s="44">
        <v>61315</v>
      </c>
      <c r="G18" s="44">
        <v>367836</v>
      </c>
      <c r="H18" s="44">
        <v>282788</v>
      </c>
      <c r="I18" s="44">
        <v>85048</v>
      </c>
      <c r="J18" s="44">
        <v>106577</v>
      </c>
      <c r="K18" s="44">
        <v>97577</v>
      </c>
      <c r="L18" s="48">
        <v>78844</v>
      </c>
      <c r="M18" s="48">
        <v>18733</v>
      </c>
      <c r="N18" s="48">
        <v>9000</v>
      </c>
      <c r="O18" s="48">
        <v>4000</v>
      </c>
      <c r="P18" s="49">
        <v>5000</v>
      </c>
    </row>
    <row r="19" spans="1:16" ht="15">
      <c r="A19" s="43">
        <v>10</v>
      </c>
      <c r="B19" s="44" t="s">
        <v>146</v>
      </c>
      <c r="C19" s="44">
        <v>929450</v>
      </c>
      <c r="D19" s="44">
        <v>331221</v>
      </c>
      <c r="E19" s="44">
        <v>211516</v>
      </c>
      <c r="F19" s="44">
        <v>119705</v>
      </c>
      <c r="G19" s="44">
        <v>521873</v>
      </c>
      <c r="H19" s="44">
        <v>367052</v>
      </c>
      <c r="I19" s="44">
        <v>154821</v>
      </c>
      <c r="J19" s="44">
        <v>190652</v>
      </c>
      <c r="K19" s="44">
        <v>186152</v>
      </c>
      <c r="L19" s="48">
        <v>155536</v>
      </c>
      <c r="M19" s="48">
        <v>30616</v>
      </c>
      <c r="N19" s="48">
        <v>4500</v>
      </c>
      <c r="O19" s="48"/>
      <c r="P19" s="49">
        <v>4500</v>
      </c>
    </row>
    <row r="20" spans="1:16" ht="15">
      <c r="A20" s="43">
        <v>11</v>
      </c>
      <c r="B20" s="44" t="s">
        <v>147</v>
      </c>
      <c r="C20" s="44">
        <v>2969700</v>
      </c>
      <c r="D20" s="44"/>
      <c r="E20" s="44"/>
      <c r="F20" s="51"/>
      <c r="G20" s="44"/>
      <c r="H20" s="44"/>
      <c r="I20" s="44"/>
      <c r="J20" s="44">
        <v>0</v>
      </c>
      <c r="K20" s="44"/>
      <c r="L20" s="44"/>
      <c r="M20" s="48"/>
      <c r="N20" s="48"/>
      <c r="O20" s="48"/>
      <c r="P20" s="49"/>
    </row>
    <row r="21" spans="1:16" ht="15">
      <c r="A21" s="43">
        <v>12</v>
      </c>
      <c r="B21" s="44" t="s">
        <v>116</v>
      </c>
      <c r="C21" s="44"/>
      <c r="D21" s="44"/>
      <c r="E21" s="44"/>
      <c r="F21" s="44"/>
      <c r="G21" s="44">
        <v>15000</v>
      </c>
      <c r="H21" s="44"/>
      <c r="I21" s="44">
        <v>15000</v>
      </c>
      <c r="J21" s="44">
        <v>15000</v>
      </c>
      <c r="K21" s="44">
        <v>0</v>
      </c>
      <c r="L21" s="44"/>
      <c r="M21" s="48"/>
      <c r="N21" s="48">
        <v>15000</v>
      </c>
      <c r="O21" s="48"/>
      <c r="P21" s="49"/>
    </row>
    <row r="22" spans="1:16" ht="15.75" thickBot="1">
      <c r="A22" s="52"/>
      <c r="B22" s="53" t="s">
        <v>148</v>
      </c>
      <c r="C22" s="54">
        <v>8565000</v>
      </c>
      <c r="D22" s="54">
        <v>1842702</v>
      </c>
      <c r="E22" s="54">
        <v>1254757</v>
      </c>
      <c r="F22" s="54">
        <v>587945</v>
      </c>
      <c r="G22" s="54">
        <v>4638018</v>
      </c>
      <c r="H22" s="54">
        <v>3428838</v>
      </c>
      <c r="I22" s="54">
        <v>1209180</v>
      </c>
      <c r="J22" s="54">
        <v>2795316</v>
      </c>
      <c r="K22" s="54">
        <v>2617656</v>
      </c>
      <c r="L22" s="54">
        <v>2111581</v>
      </c>
      <c r="M22" s="54">
        <v>506075</v>
      </c>
      <c r="N22" s="54">
        <v>177660</v>
      </c>
      <c r="O22" s="54">
        <v>62500</v>
      </c>
      <c r="P22" s="55">
        <v>100160</v>
      </c>
    </row>
    <row r="23" ht="15.75" thickTop="1"/>
  </sheetData>
  <sheetProtection/>
  <mergeCells count="17">
    <mergeCell ref="N8:P8"/>
    <mergeCell ref="E8:E9"/>
    <mergeCell ref="F8:F9"/>
    <mergeCell ref="G8:G9"/>
    <mergeCell ref="H8:H9"/>
    <mergeCell ref="I8:I9"/>
    <mergeCell ref="J8:J9"/>
    <mergeCell ref="A2:P2"/>
    <mergeCell ref="A6:A9"/>
    <mergeCell ref="B6:B9"/>
    <mergeCell ref="C6:C9"/>
    <mergeCell ref="D6:F7"/>
    <mergeCell ref="G6:I7"/>
    <mergeCell ref="J6:P7"/>
    <mergeCell ref="D8:D9"/>
    <mergeCell ref="K8:M8"/>
    <mergeCell ref="C3:N3"/>
  </mergeCells>
  <printOptions/>
  <pageMargins left="0.7086614173228347" right="0.56" top="0.48" bottom="0.7480314960629921" header="0.31496062992125984" footer="0.31496062992125984"/>
  <pageSetup fitToHeight="0"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U64"/>
  <sheetViews>
    <sheetView zoomScalePageLayoutView="0" workbookViewId="0" topLeftCell="A46">
      <selection activeCell="A2" sqref="A2:M2"/>
    </sheetView>
  </sheetViews>
  <sheetFormatPr defaultColWidth="9.140625" defaultRowHeight="15"/>
  <cols>
    <col min="1" max="1" width="6.28125" style="0" customWidth="1"/>
    <col min="2" max="2" width="26.7109375" style="0" customWidth="1"/>
    <col min="11" max="11" width="8.421875" style="0" customWidth="1"/>
    <col min="12" max="12" width="8.140625" style="0" customWidth="1"/>
    <col min="18" max="18" width="10.7109375" style="0" customWidth="1"/>
  </cols>
  <sheetData>
    <row r="1" ht="15.75">
      <c r="M1" s="1" t="s">
        <v>590</v>
      </c>
    </row>
    <row r="2" spans="1:21" ht="15.75">
      <c r="A2" s="174" t="s">
        <v>597</v>
      </c>
      <c r="B2" s="174"/>
      <c r="C2" s="174"/>
      <c r="D2" s="174"/>
      <c r="E2" s="174"/>
      <c r="F2" s="174"/>
      <c r="G2" s="174"/>
      <c r="H2" s="174"/>
      <c r="I2" s="174"/>
      <c r="J2" s="174"/>
      <c r="K2" s="174"/>
      <c r="L2" s="174"/>
      <c r="M2" s="174"/>
      <c r="N2" s="56"/>
      <c r="O2" s="56"/>
      <c r="P2" s="56"/>
      <c r="Q2" s="56"/>
      <c r="R2" s="56"/>
      <c r="S2" s="56"/>
      <c r="T2" s="56"/>
      <c r="U2" s="56"/>
    </row>
    <row r="3" spans="1:21" ht="15.75" customHeight="1">
      <c r="A3" s="164"/>
      <c r="B3" s="170" t="s">
        <v>592</v>
      </c>
      <c r="C3" s="170"/>
      <c r="D3" s="170"/>
      <c r="E3" s="170"/>
      <c r="F3" s="170"/>
      <c r="G3" s="170"/>
      <c r="H3" s="170"/>
      <c r="I3" s="170"/>
      <c r="J3" s="170"/>
      <c r="K3" s="170"/>
      <c r="L3" s="170"/>
      <c r="M3" s="164"/>
      <c r="N3" s="56"/>
      <c r="O3" s="56"/>
      <c r="P3" s="56"/>
      <c r="Q3" s="56"/>
      <c r="R3" s="56"/>
      <c r="S3" s="56"/>
      <c r="T3" s="56"/>
      <c r="U3" s="56"/>
    </row>
    <row r="4" ht="16.5" thickBot="1">
      <c r="M4" s="2" t="s">
        <v>6</v>
      </c>
    </row>
    <row r="5" spans="1:13" ht="15.75" thickTop="1">
      <c r="A5" s="199" t="s">
        <v>114</v>
      </c>
      <c r="B5" s="201" t="s">
        <v>124</v>
      </c>
      <c r="C5" s="159" t="s">
        <v>89</v>
      </c>
      <c r="D5" s="160" t="s">
        <v>507</v>
      </c>
      <c r="E5" s="160" t="s">
        <v>508</v>
      </c>
      <c r="F5" s="160" t="s">
        <v>509</v>
      </c>
      <c r="G5" s="160" t="s">
        <v>510</v>
      </c>
      <c r="H5" s="160" t="s">
        <v>511</v>
      </c>
      <c r="I5" s="160" t="s">
        <v>512</v>
      </c>
      <c r="J5" s="160" t="s">
        <v>513</v>
      </c>
      <c r="K5" s="160" t="s">
        <v>514</v>
      </c>
      <c r="L5" s="160" t="s">
        <v>515</v>
      </c>
      <c r="M5" s="161" t="s">
        <v>515</v>
      </c>
    </row>
    <row r="6" spans="1:13" ht="15">
      <c r="A6" s="200"/>
      <c r="B6" s="202"/>
      <c r="C6" s="85" t="s">
        <v>516</v>
      </c>
      <c r="D6" s="86" t="s">
        <v>514</v>
      </c>
      <c r="E6" s="86" t="s">
        <v>517</v>
      </c>
      <c r="F6" s="86" t="s">
        <v>518</v>
      </c>
      <c r="G6" s="86" t="s">
        <v>519</v>
      </c>
      <c r="H6" s="86" t="s">
        <v>520</v>
      </c>
      <c r="I6" s="86" t="s">
        <v>521</v>
      </c>
      <c r="J6" s="86" t="s">
        <v>522</v>
      </c>
      <c r="K6" s="86" t="s">
        <v>513</v>
      </c>
      <c r="L6" s="86" t="s">
        <v>523</v>
      </c>
      <c r="M6" s="162" t="s">
        <v>524</v>
      </c>
    </row>
    <row r="7" spans="1:13" ht="15">
      <c r="A7" s="87"/>
      <c r="B7" s="88" t="s">
        <v>525</v>
      </c>
      <c r="C7" s="89">
        <v>4638018</v>
      </c>
      <c r="D7" s="89">
        <v>584222</v>
      </c>
      <c r="E7" s="89">
        <v>387590</v>
      </c>
      <c r="F7" s="89">
        <v>384066</v>
      </c>
      <c r="G7" s="89">
        <v>458933</v>
      </c>
      <c r="H7" s="89">
        <v>419787</v>
      </c>
      <c r="I7" s="89">
        <v>592437</v>
      </c>
      <c r="J7" s="89">
        <v>453956</v>
      </c>
      <c r="K7" s="89">
        <v>452318</v>
      </c>
      <c r="L7" s="90">
        <v>367836</v>
      </c>
      <c r="M7" s="91">
        <v>521873</v>
      </c>
    </row>
    <row r="8" spans="1:13" ht="15">
      <c r="A8" s="92" t="s">
        <v>2</v>
      </c>
      <c r="B8" s="93" t="s">
        <v>526</v>
      </c>
      <c r="C8" s="94">
        <v>3428838</v>
      </c>
      <c r="D8" s="94">
        <v>475947</v>
      </c>
      <c r="E8" s="94">
        <v>291139</v>
      </c>
      <c r="F8" s="94">
        <v>269802</v>
      </c>
      <c r="G8" s="94">
        <v>333974</v>
      </c>
      <c r="H8" s="94">
        <v>304595</v>
      </c>
      <c r="I8" s="94">
        <v>447390</v>
      </c>
      <c r="J8" s="94">
        <v>331918</v>
      </c>
      <c r="K8" s="94">
        <v>324233</v>
      </c>
      <c r="L8" s="94">
        <v>282788</v>
      </c>
      <c r="M8" s="95">
        <v>367052</v>
      </c>
    </row>
    <row r="9" spans="1:13" ht="15">
      <c r="A9" s="96" t="s">
        <v>11</v>
      </c>
      <c r="B9" s="97" t="s">
        <v>44</v>
      </c>
      <c r="C9" s="98">
        <v>606990</v>
      </c>
      <c r="D9" s="98">
        <v>122300</v>
      </c>
      <c r="E9" s="98">
        <v>36190</v>
      </c>
      <c r="F9" s="98">
        <v>47000</v>
      </c>
      <c r="G9" s="98">
        <v>26900</v>
      </c>
      <c r="H9" s="98">
        <v>30500</v>
      </c>
      <c r="I9" s="98">
        <v>45800</v>
      </c>
      <c r="J9" s="98">
        <v>95500</v>
      </c>
      <c r="K9" s="98">
        <v>41200</v>
      </c>
      <c r="L9" s="98">
        <v>54100</v>
      </c>
      <c r="M9" s="99">
        <v>107500</v>
      </c>
    </row>
    <row r="10" spans="1:13" ht="15">
      <c r="A10" s="100">
        <v>1</v>
      </c>
      <c r="B10" s="101" t="s">
        <v>527</v>
      </c>
      <c r="C10" s="101">
        <v>125190</v>
      </c>
      <c r="D10" s="102">
        <v>21000</v>
      </c>
      <c r="E10" s="102">
        <v>10190</v>
      </c>
      <c r="F10" s="102">
        <v>10000</v>
      </c>
      <c r="G10" s="102">
        <v>13400</v>
      </c>
      <c r="H10" s="102">
        <v>11500</v>
      </c>
      <c r="I10" s="102">
        <v>15800</v>
      </c>
      <c r="J10" s="102">
        <v>11500</v>
      </c>
      <c r="K10" s="102">
        <v>12200</v>
      </c>
      <c r="L10" s="102">
        <v>10100</v>
      </c>
      <c r="M10" s="103">
        <v>9500</v>
      </c>
    </row>
    <row r="11" spans="1:13" ht="15">
      <c r="A11" s="100">
        <v>2</v>
      </c>
      <c r="B11" s="101" t="s">
        <v>528</v>
      </c>
      <c r="C11" s="101">
        <v>481800</v>
      </c>
      <c r="D11" s="102">
        <v>101300</v>
      </c>
      <c r="E11" s="102">
        <v>26000</v>
      </c>
      <c r="F11" s="102">
        <v>37000</v>
      </c>
      <c r="G11" s="102">
        <v>13500</v>
      </c>
      <c r="H11" s="102">
        <v>19000</v>
      </c>
      <c r="I11" s="102">
        <v>30000</v>
      </c>
      <c r="J11" s="102">
        <v>84000</v>
      </c>
      <c r="K11" s="102">
        <v>29000</v>
      </c>
      <c r="L11" s="102">
        <v>44000</v>
      </c>
      <c r="M11" s="103">
        <v>98000</v>
      </c>
    </row>
    <row r="12" spans="1:13" ht="15">
      <c r="A12" s="96" t="s">
        <v>7</v>
      </c>
      <c r="B12" s="97" t="s">
        <v>15</v>
      </c>
      <c r="C12" s="98">
        <v>2730273</v>
      </c>
      <c r="D12" s="98">
        <v>344057</v>
      </c>
      <c r="E12" s="98">
        <v>249259</v>
      </c>
      <c r="F12" s="98">
        <v>217502</v>
      </c>
      <c r="G12" s="98">
        <v>300354</v>
      </c>
      <c r="H12" s="98">
        <v>268205</v>
      </c>
      <c r="I12" s="98">
        <v>392710</v>
      </c>
      <c r="J12" s="98">
        <v>229748</v>
      </c>
      <c r="K12" s="98">
        <v>272313</v>
      </c>
      <c r="L12" s="98">
        <v>222298</v>
      </c>
      <c r="M12" s="99">
        <v>233827</v>
      </c>
    </row>
    <row r="13" spans="1:13" ht="15">
      <c r="A13" s="100">
        <v>1</v>
      </c>
      <c r="B13" s="102" t="s">
        <v>529</v>
      </c>
      <c r="C13" s="101">
        <v>26556</v>
      </c>
      <c r="D13" s="102">
        <v>3502</v>
      </c>
      <c r="E13" s="102">
        <v>1970</v>
      </c>
      <c r="F13" s="102">
        <v>2195</v>
      </c>
      <c r="G13" s="102">
        <v>2760</v>
      </c>
      <c r="H13" s="102">
        <v>2581</v>
      </c>
      <c r="I13" s="102">
        <v>3656</v>
      </c>
      <c r="J13" s="102">
        <v>2373</v>
      </c>
      <c r="K13" s="102">
        <v>2655</v>
      </c>
      <c r="L13" s="102">
        <v>2541</v>
      </c>
      <c r="M13" s="103">
        <v>2323</v>
      </c>
    </row>
    <row r="14" spans="1:13" ht="15">
      <c r="A14" s="100">
        <v>2</v>
      </c>
      <c r="B14" s="102" t="s">
        <v>530</v>
      </c>
      <c r="C14" s="101">
        <v>12026</v>
      </c>
      <c r="D14" s="102">
        <v>1048</v>
      </c>
      <c r="E14" s="102">
        <v>665</v>
      </c>
      <c r="F14" s="102">
        <v>328</v>
      </c>
      <c r="G14" s="102">
        <v>5510</v>
      </c>
      <c r="H14" s="102">
        <v>754</v>
      </c>
      <c r="I14" s="102">
        <v>907</v>
      </c>
      <c r="J14" s="102">
        <v>723</v>
      </c>
      <c r="K14" s="102">
        <v>842</v>
      </c>
      <c r="L14" s="102">
        <v>760</v>
      </c>
      <c r="M14" s="103">
        <v>489</v>
      </c>
    </row>
    <row r="15" spans="1:13" ht="15">
      <c r="A15" s="100">
        <v>3</v>
      </c>
      <c r="B15" s="102" t="s">
        <v>531</v>
      </c>
      <c r="C15" s="102">
        <v>1667404</v>
      </c>
      <c r="D15" s="102">
        <v>174026</v>
      </c>
      <c r="E15" s="102">
        <v>158849</v>
      </c>
      <c r="F15" s="102">
        <v>130011</v>
      </c>
      <c r="G15" s="102">
        <v>200942</v>
      </c>
      <c r="H15" s="102">
        <v>155114</v>
      </c>
      <c r="I15" s="102">
        <v>240854</v>
      </c>
      <c r="J15" s="102">
        <v>138851</v>
      </c>
      <c r="K15" s="102">
        <v>178128</v>
      </c>
      <c r="L15" s="102">
        <v>139848</v>
      </c>
      <c r="M15" s="103">
        <v>150781</v>
      </c>
    </row>
    <row r="16" spans="1:13" ht="15">
      <c r="A16" s="104" t="s">
        <v>109</v>
      </c>
      <c r="B16" s="102" t="s">
        <v>532</v>
      </c>
      <c r="C16" s="101">
        <v>1651212</v>
      </c>
      <c r="D16" s="102">
        <v>172674</v>
      </c>
      <c r="E16" s="102">
        <v>157427</v>
      </c>
      <c r="F16" s="102">
        <v>128517</v>
      </c>
      <c r="G16" s="102">
        <v>199484</v>
      </c>
      <c r="H16" s="102">
        <v>153669</v>
      </c>
      <c r="I16" s="102">
        <v>238888</v>
      </c>
      <c r="J16" s="102">
        <v>137349</v>
      </c>
      <c r="K16" s="102">
        <v>176157</v>
      </c>
      <c r="L16" s="102">
        <v>137902</v>
      </c>
      <c r="M16" s="103">
        <v>149145</v>
      </c>
    </row>
    <row r="17" spans="1:13" ht="15">
      <c r="A17" s="104" t="s">
        <v>110</v>
      </c>
      <c r="B17" s="102" t="s">
        <v>533</v>
      </c>
      <c r="C17" s="101">
        <v>16192</v>
      </c>
      <c r="D17" s="102">
        <v>1352</v>
      </c>
      <c r="E17" s="102">
        <v>1422</v>
      </c>
      <c r="F17" s="102">
        <v>1494</v>
      </c>
      <c r="G17" s="102">
        <v>1458</v>
      </c>
      <c r="H17" s="102">
        <v>1445</v>
      </c>
      <c r="I17" s="102">
        <v>1966</v>
      </c>
      <c r="J17" s="102">
        <v>1502</v>
      </c>
      <c r="K17" s="102">
        <v>1971</v>
      </c>
      <c r="L17" s="102">
        <v>1946</v>
      </c>
      <c r="M17" s="103">
        <v>1636</v>
      </c>
    </row>
    <row r="18" spans="1:13" ht="15">
      <c r="A18" s="105">
        <v>4</v>
      </c>
      <c r="B18" s="106" t="s">
        <v>534</v>
      </c>
      <c r="C18" s="107">
        <v>37074</v>
      </c>
      <c r="D18" s="106">
        <v>3034</v>
      </c>
      <c r="E18" s="106">
        <v>4569</v>
      </c>
      <c r="F18" s="106">
        <v>1626</v>
      </c>
      <c r="G18" s="106">
        <v>2129</v>
      </c>
      <c r="H18" s="106">
        <v>2585</v>
      </c>
      <c r="I18" s="106">
        <v>13559</v>
      </c>
      <c r="J18" s="106">
        <v>1927</v>
      </c>
      <c r="K18" s="106">
        <v>4131</v>
      </c>
      <c r="L18" s="106">
        <v>1791</v>
      </c>
      <c r="M18" s="108">
        <v>1723</v>
      </c>
    </row>
    <row r="19" spans="1:13" ht="15">
      <c r="A19" s="105">
        <v>5</v>
      </c>
      <c r="B19" s="106" t="s">
        <v>535</v>
      </c>
      <c r="C19" s="107">
        <v>20280</v>
      </c>
      <c r="D19" s="106">
        <v>1949</v>
      </c>
      <c r="E19" s="106">
        <v>4227</v>
      </c>
      <c r="F19" s="106">
        <v>1666</v>
      </c>
      <c r="G19" s="106">
        <v>1532</v>
      </c>
      <c r="H19" s="106">
        <v>1837</v>
      </c>
      <c r="I19" s="106">
        <v>2144</v>
      </c>
      <c r="J19" s="106">
        <v>1989</v>
      </c>
      <c r="K19" s="106">
        <v>1951</v>
      </c>
      <c r="L19" s="106">
        <v>1529</v>
      </c>
      <c r="M19" s="108">
        <v>1456</v>
      </c>
    </row>
    <row r="20" spans="1:13" ht="15">
      <c r="A20" s="105">
        <v>6</v>
      </c>
      <c r="B20" s="106" t="s">
        <v>536</v>
      </c>
      <c r="C20" s="107">
        <v>323329</v>
      </c>
      <c r="D20" s="106">
        <v>29149</v>
      </c>
      <c r="E20" s="106">
        <v>23075</v>
      </c>
      <c r="F20" s="106">
        <v>28925</v>
      </c>
      <c r="G20" s="106">
        <v>36818</v>
      </c>
      <c r="H20" s="106">
        <v>35574</v>
      </c>
      <c r="I20" s="106">
        <v>68116</v>
      </c>
      <c r="J20" s="106">
        <v>21880</v>
      </c>
      <c r="K20" s="106">
        <v>31093</v>
      </c>
      <c r="L20" s="106">
        <v>21337</v>
      </c>
      <c r="M20" s="108">
        <v>27362</v>
      </c>
    </row>
    <row r="21" spans="1:13" ht="15">
      <c r="A21" s="100">
        <v>7</v>
      </c>
      <c r="B21" s="102" t="s">
        <v>537</v>
      </c>
      <c r="C21" s="101">
        <v>115483</v>
      </c>
      <c r="D21" s="102">
        <v>9364</v>
      </c>
      <c r="E21" s="102">
        <v>11878</v>
      </c>
      <c r="F21" s="102">
        <v>9380</v>
      </c>
      <c r="G21" s="102">
        <v>8775</v>
      </c>
      <c r="H21" s="102">
        <v>11172</v>
      </c>
      <c r="I21" s="102">
        <v>13987</v>
      </c>
      <c r="J21" s="102">
        <v>16138</v>
      </c>
      <c r="K21" s="102">
        <v>12150</v>
      </c>
      <c r="L21" s="102">
        <v>11164</v>
      </c>
      <c r="M21" s="103">
        <v>11475</v>
      </c>
    </row>
    <row r="22" spans="1:13" ht="15">
      <c r="A22" s="100">
        <v>8</v>
      </c>
      <c r="B22" s="102" t="s">
        <v>76</v>
      </c>
      <c r="C22" s="102">
        <v>239173</v>
      </c>
      <c r="D22" s="102">
        <v>93473</v>
      </c>
      <c r="E22" s="102">
        <v>15522</v>
      </c>
      <c r="F22" s="102">
        <v>18114</v>
      </c>
      <c r="G22" s="102">
        <v>11825</v>
      </c>
      <c r="H22" s="102">
        <v>29572</v>
      </c>
      <c r="I22" s="102">
        <v>15301</v>
      </c>
      <c r="J22" s="102">
        <v>19176</v>
      </c>
      <c r="K22" s="102">
        <v>12207</v>
      </c>
      <c r="L22" s="102">
        <v>14595</v>
      </c>
      <c r="M22" s="103">
        <v>9388</v>
      </c>
    </row>
    <row r="23" spans="1:13" ht="15">
      <c r="A23" s="104" t="s">
        <v>319</v>
      </c>
      <c r="B23" s="102" t="s">
        <v>538</v>
      </c>
      <c r="C23" s="101">
        <v>64901</v>
      </c>
      <c r="D23" s="102">
        <v>15650</v>
      </c>
      <c r="E23" s="102">
        <v>6050</v>
      </c>
      <c r="F23" s="102">
        <v>5293</v>
      </c>
      <c r="G23" s="102">
        <v>4372</v>
      </c>
      <c r="H23" s="102">
        <v>9479</v>
      </c>
      <c r="I23" s="102">
        <v>4794</v>
      </c>
      <c r="J23" s="102">
        <v>3470</v>
      </c>
      <c r="K23" s="102">
        <v>6267</v>
      </c>
      <c r="L23" s="102">
        <v>5612</v>
      </c>
      <c r="M23" s="103">
        <v>3914</v>
      </c>
    </row>
    <row r="24" spans="1:13" ht="15">
      <c r="A24" s="104" t="s">
        <v>321</v>
      </c>
      <c r="B24" s="102" t="s">
        <v>539</v>
      </c>
      <c r="C24" s="101">
        <v>22802</v>
      </c>
      <c r="D24" s="102">
        <v>1833</v>
      </c>
      <c r="E24" s="102">
        <v>1847</v>
      </c>
      <c r="F24" s="102">
        <v>3266</v>
      </c>
      <c r="G24" s="102">
        <v>2983</v>
      </c>
      <c r="H24" s="102">
        <v>4428</v>
      </c>
      <c r="I24" s="102">
        <v>5107</v>
      </c>
      <c r="J24" s="102">
        <v>896</v>
      </c>
      <c r="K24" s="102">
        <v>1050</v>
      </c>
      <c r="L24" s="102">
        <v>713</v>
      </c>
      <c r="M24" s="103">
        <v>679</v>
      </c>
    </row>
    <row r="25" spans="1:13" ht="15">
      <c r="A25" s="109" t="s">
        <v>323</v>
      </c>
      <c r="B25" s="106" t="s">
        <v>540</v>
      </c>
      <c r="C25" s="107">
        <v>3250</v>
      </c>
      <c r="D25" s="106">
        <v>650</v>
      </c>
      <c r="E25" s="106">
        <v>325</v>
      </c>
      <c r="F25" s="106">
        <v>275</v>
      </c>
      <c r="G25" s="106">
        <v>50</v>
      </c>
      <c r="H25" s="106">
        <v>325</v>
      </c>
      <c r="I25" s="106">
        <v>900</v>
      </c>
      <c r="J25" s="106">
        <v>50</v>
      </c>
      <c r="K25" s="106">
        <v>50</v>
      </c>
      <c r="L25" s="106">
        <v>50</v>
      </c>
      <c r="M25" s="108">
        <v>575</v>
      </c>
    </row>
    <row r="26" spans="1:13" ht="15">
      <c r="A26" s="104" t="s">
        <v>325</v>
      </c>
      <c r="B26" s="102" t="s">
        <v>541</v>
      </c>
      <c r="C26" s="101">
        <v>3220</v>
      </c>
      <c r="D26" s="102">
        <v>340</v>
      </c>
      <c r="E26" s="106">
        <v>300</v>
      </c>
      <c r="F26" s="106">
        <v>280</v>
      </c>
      <c r="G26" s="106">
        <v>420</v>
      </c>
      <c r="H26" s="106">
        <v>340</v>
      </c>
      <c r="I26" s="106">
        <v>500</v>
      </c>
      <c r="J26" s="106">
        <v>260</v>
      </c>
      <c r="K26" s="106">
        <v>340</v>
      </c>
      <c r="L26" s="106">
        <v>220</v>
      </c>
      <c r="M26" s="108">
        <v>220</v>
      </c>
    </row>
    <row r="27" spans="1:13" ht="15">
      <c r="A27" s="104" t="s">
        <v>327</v>
      </c>
      <c r="B27" s="102" t="s">
        <v>542</v>
      </c>
      <c r="C27" s="101">
        <v>99000</v>
      </c>
      <c r="D27" s="102">
        <v>59000</v>
      </c>
      <c r="E27" s="106">
        <v>4500</v>
      </c>
      <c r="F27" s="106">
        <v>6500</v>
      </c>
      <c r="G27" s="106">
        <v>1500</v>
      </c>
      <c r="H27" s="106">
        <v>12500</v>
      </c>
      <c r="I27" s="106">
        <v>1500</v>
      </c>
      <c r="J27" s="106">
        <v>4500</v>
      </c>
      <c r="K27" s="106">
        <v>2000</v>
      </c>
      <c r="L27" s="106">
        <v>5500</v>
      </c>
      <c r="M27" s="108">
        <v>1500</v>
      </c>
    </row>
    <row r="28" spans="1:13" ht="15">
      <c r="A28" s="104" t="s">
        <v>329</v>
      </c>
      <c r="B28" s="102" t="s">
        <v>543</v>
      </c>
      <c r="C28" s="101">
        <v>46000</v>
      </c>
      <c r="D28" s="102">
        <v>16000</v>
      </c>
      <c r="E28" s="106">
        <v>2500</v>
      </c>
      <c r="F28" s="106">
        <v>2500</v>
      </c>
      <c r="G28" s="106">
        <v>2500</v>
      </c>
      <c r="H28" s="106">
        <v>2500</v>
      </c>
      <c r="I28" s="106">
        <v>2500</v>
      </c>
      <c r="J28" s="106">
        <v>10000</v>
      </c>
      <c r="K28" s="106">
        <v>2500</v>
      </c>
      <c r="L28" s="106">
        <v>2500</v>
      </c>
      <c r="M28" s="108">
        <v>2500</v>
      </c>
    </row>
    <row r="29" spans="1:13" ht="15">
      <c r="A29" s="100">
        <v>9</v>
      </c>
      <c r="B29" s="102" t="s">
        <v>544</v>
      </c>
      <c r="C29" s="102">
        <v>265587</v>
      </c>
      <c r="D29" s="102">
        <v>25840</v>
      </c>
      <c r="E29" s="102">
        <v>26304</v>
      </c>
      <c r="F29" s="102">
        <v>23166</v>
      </c>
      <c r="G29" s="102">
        <v>27595</v>
      </c>
      <c r="H29" s="102">
        <v>26747</v>
      </c>
      <c r="I29" s="102">
        <v>31227</v>
      </c>
      <c r="J29" s="102">
        <v>24561</v>
      </c>
      <c r="K29" s="102">
        <v>26831</v>
      </c>
      <c r="L29" s="102">
        <v>26586</v>
      </c>
      <c r="M29" s="103">
        <v>26730</v>
      </c>
    </row>
    <row r="30" spans="1:13" ht="15">
      <c r="A30" s="104" t="s">
        <v>331</v>
      </c>
      <c r="B30" s="102" t="s">
        <v>545</v>
      </c>
      <c r="C30" s="101">
        <v>132885</v>
      </c>
      <c r="D30" s="102">
        <v>12684</v>
      </c>
      <c r="E30" s="102">
        <v>13915</v>
      </c>
      <c r="F30" s="102">
        <v>11411</v>
      </c>
      <c r="G30" s="102">
        <v>13610</v>
      </c>
      <c r="H30" s="102">
        <v>14007</v>
      </c>
      <c r="I30" s="102">
        <v>14861</v>
      </c>
      <c r="J30" s="102">
        <v>12849</v>
      </c>
      <c r="K30" s="102">
        <v>13178</v>
      </c>
      <c r="L30" s="102">
        <v>12649</v>
      </c>
      <c r="M30" s="103">
        <v>13721</v>
      </c>
    </row>
    <row r="31" spans="1:13" ht="15">
      <c r="A31" s="104" t="s">
        <v>333</v>
      </c>
      <c r="B31" s="102" t="s">
        <v>546</v>
      </c>
      <c r="C31" s="101">
        <v>9926</v>
      </c>
      <c r="D31" s="102">
        <v>961</v>
      </c>
      <c r="E31" s="102">
        <v>1089</v>
      </c>
      <c r="F31" s="102">
        <v>957</v>
      </c>
      <c r="G31" s="102">
        <v>976</v>
      </c>
      <c r="H31" s="102">
        <v>932</v>
      </c>
      <c r="I31" s="102">
        <v>1107</v>
      </c>
      <c r="J31" s="102">
        <v>965</v>
      </c>
      <c r="K31" s="102">
        <v>981</v>
      </c>
      <c r="L31" s="102">
        <v>980</v>
      </c>
      <c r="M31" s="103">
        <v>978</v>
      </c>
    </row>
    <row r="32" spans="1:13" ht="15">
      <c r="A32" s="104" t="s">
        <v>352</v>
      </c>
      <c r="B32" s="102" t="s">
        <v>547</v>
      </c>
      <c r="C32" s="101">
        <v>75209</v>
      </c>
      <c r="D32" s="102">
        <v>7255</v>
      </c>
      <c r="E32" s="102">
        <v>6486</v>
      </c>
      <c r="F32" s="102">
        <v>6737</v>
      </c>
      <c r="G32" s="102">
        <v>8122</v>
      </c>
      <c r="H32" s="102">
        <v>7088</v>
      </c>
      <c r="I32" s="102">
        <v>9657</v>
      </c>
      <c r="J32" s="102">
        <v>6731</v>
      </c>
      <c r="K32" s="102">
        <v>7699</v>
      </c>
      <c r="L32" s="102">
        <v>8351</v>
      </c>
      <c r="M32" s="103">
        <v>7083</v>
      </c>
    </row>
    <row r="33" spans="1:13" ht="15">
      <c r="A33" s="104" t="s">
        <v>354</v>
      </c>
      <c r="B33" s="102" t="s">
        <v>548</v>
      </c>
      <c r="C33" s="101">
        <v>33837</v>
      </c>
      <c r="D33" s="102">
        <v>3220</v>
      </c>
      <c r="E33" s="102">
        <v>3554</v>
      </c>
      <c r="F33" s="102">
        <v>2961</v>
      </c>
      <c r="G33" s="102">
        <v>3357</v>
      </c>
      <c r="H33" s="102">
        <v>3370</v>
      </c>
      <c r="I33" s="102">
        <v>3677</v>
      </c>
      <c r="J33" s="102">
        <v>2856</v>
      </c>
      <c r="K33" s="102">
        <v>3583</v>
      </c>
      <c r="L33" s="102">
        <v>3456</v>
      </c>
      <c r="M33" s="103">
        <v>3803</v>
      </c>
    </row>
    <row r="34" spans="1:13" ht="15">
      <c r="A34" s="104" t="s">
        <v>549</v>
      </c>
      <c r="B34" s="102" t="s">
        <v>550</v>
      </c>
      <c r="C34" s="101">
        <v>13730</v>
      </c>
      <c r="D34" s="102">
        <v>1720</v>
      </c>
      <c r="E34" s="102">
        <v>1260</v>
      </c>
      <c r="F34" s="102">
        <v>1100</v>
      </c>
      <c r="G34" s="102">
        <v>1530</v>
      </c>
      <c r="H34" s="102">
        <v>1350</v>
      </c>
      <c r="I34" s="102">
        <v>1925</v>
      </c>
      <c r="J34" s="102">
        <v>1160</v>
      </c>
      <c r="K34" s="102">
        <v>1390</v>
      </c>
      <c r="L34" s="102">
        <v>1150</v>
      </c>
      <c r="M34" s="103">
        <v>1145</v>
      </c>
    </row>
    <row r="35" spans="1:13" ht="15">
      <c r="A35" s="105">
        <v>10</v>
      </c>
      <c r="B35" s="106" t="s">
        <v>551</v>
      </c>
      <c r="C35" s="107">
        <v>6561</v>
      </c>
      <c r="D35" s="106">
        <v>652</v>
      </c>
      <c r="E35" s="106">
        <v>640</v>
      </c>
      <c r="F35" s="106">
        <v>621</v>
      </c>
      <c r="G35" s="106">
        <v>638</v>
      </c>
      <c r="H35" s="106">
        <v>619</v>
      </c>
      <c r="I35" s="106">
        <v>734</v>
      </c>
      <c r="J35" s="106">
        <v>670</v>
      </c>
      <c r="K35" s="106">
        <v>635</v>
      </c>
      <c r="L35" s="106">
        <v>697</v>
      </c>
      <c r="M35" s="108">
        <v>655</v>
      </c>
    </row>
    <row r="36" spans="1:13" ht="15">
      <c r="A36" s="110" t="s">
        <v>552</v>
      </c>
      <c r="B36" s="106" t="s">
        <v>553</v>
      </c>
      <c r="C36" s="107">
        <v>3210</v>
      </c>
      <c r="D36" s="106">
        <v>327</v>
      </c>
      <c r="E36" s="106">
        <v>305</v>
      </c>
      <c r="F36" s="106">
        <v>291</v>
      </c>
      <c r="G36" s="106">
        <v>319</v>
      </c>
      <c r="H36" s="106">
        <v>326</v>
      </c>
      <c r="I36" s="106">
        <v>355</v>
      </c>
      <c r="J36" s="106">
        <v>304</v>
      </c>
      <c r="K36" s="106">
        <v>345</v>
      </c>
      <c r="L36" s="106">
        <v>328</v>
      </c>
      <c r="M36" s="108">
        <v>310</v>
      </c>
    </row>
    <row r="37" spans="1:13" ht="15">
      <c r="A37" s="110" t="s">
        <v>554</v>
      </c>
      <c r="B37" s="106" t="s">
        <v>555</v>
      </c>
      <c r="C37" s="107">
        <v>2501</v>
      </c>
      <c r="D37" s="106">
        <v>265</v>
      </c>
      <c r="E37" s="106">
        <v>245</v>
      </c>
      <c r="F37" s="106">
        <v>240</v>
      </c>
      <c r="G37" s="106">
        <v>179</v>
      </c>
      <c r="H37" s="106">
        <v>263</v>
      </c>
      <c r="I37" s="106">
        <v>289</v>
      </c>
      <c r="J37" s="106">
        <v>256</v>
      </c>
      <c r="K37" s="106">
        <v>230</v>
      </c>
      <c r="L37" s="106">
        <v>279</v>
      </c>
      <c r="M37" s="108">
        <v>255</v>
      </c>
    </row>
    <row r="38" spans="1:13" ht="15">
      <c r="A38" s="111" t="s">
        <v>556</v>
      </c>
      <c r="B38" s="106" t="s">
        <v>557</v>
      </c>
      <c r="C38" s="107">
        <v>300</v>
      </c>
      <c r="D38" s="106">
        <v>30</v>
      </c>
      <c r="E38" s="106">
        <v>30</v>
      </c>
      <c r="F38" s="106">
        <v>30</v>
      </c>
      <c r="G38" s="106">
        <v>30</v>
      </c>
      <c r="H38" s="106">
        <v>30</v>
      </c>
      <c r="I38" s="106">
        <v>30</v>
      </c>
      <c r="J38" s="106">
        <v>30</v>
      </c>
      <c r="K38" s="106">
        <v>30</v>
      </c>
      <c r="L38" s="106">
        <v>30</v>
      </c>
      <c r="M38" s="108">
        <v>30</v>
      </c>
    </row>
    <row r="39" spans="1:13" ht="15">
      <c r="A39" s="111" t="s">
        <v>558</v>
      </c>
      <c r="B39" s="106" t="s">
        <v>559</v>
      </c>
      <c r="C39" s="107">
        <v>270</v>
      </c>
      <c r="D39" s="106">
        <v>30</v>
      </c>
      <c r="E39" s="106">
        <v>30</v>
      </c>
      <c r="F39" s="106">
        <v>30</v>
      </c>
      <c r="G39" s="106">
        <v>30</v>
      </c>
      <c r="H39" s="106"/>
      <c r="I39" s="106">
        <v>30</v>
      </c>
      <c r="J39" s="106">
        <v>30</v>
      </c>
      <c r="K39" s="106">
        <v>30</v>
      </c>
      <c r="L39" s="106">
        <v>30</v>
      </c>
      <c r="M39" s="108">
        <v>30</v>
      </c>
    </row>
    <row r="40" spans="1:13" ht="15">
      <c r="A40" s="111" t="s">
        <v>560</v>
      </c>
      <c r="B40" s="106" t="s">
        <v>561</v>
      </c>
      <c r="C40" s="107">
        <v>180</v>
      </c>
      <c r="D40" s="106"/>
      <c r="E40" s="106">
        <v>30</v>
      </c>
      <c r="F40" s="106">
        <v>30</v>
      </c>
      <c r="G40" s="106">
        <v>30</v>
      </c>
      <c r="H40" s="106"/>
      <c r="I40" s="106">
        <v>30</v>
      </c>
      <c r="J40" s="106"/>
      <c r="K40" s="106"/>
      <c r="L40" s="106">
        <v>30</v>
      </c>
      <c r="M40" s="108">
        <v>30</v>
      </c>
    </row>
    <row r="41" spans="1:13" ht="15">
      <c r="A41" s="100">
        <v>12</v>
      </c>
      <c r="B41" s="102" t="s">
        <v>562</v>
      </c>
      <c r="C41" s="101">
        <v>16800</v>
      </c>
      <c r="D41" s="102">
        <v>2020</v>
      </c>
      <c r="E41" s="102">
        <v>1560</v>
      </c>
      <c r="F41" s="102">
        <v>1470</v>
      </c>
      <c r="G41" s="102">
        <v>1830</v>
      </c>
      <c r="H41" s="102">
        <v>1650</v>
      </c>
      <c r="I41" s="102">
        <v>2225</v>
      </c>
      <c r="J41" s="102">
        <v>1460</v>
      </c>
      <c r="K41" s="102">
        <v>1690</v>
      </c>
      <c r="L41" s="102">
        <v>1450</v>
      </c>
      <c r="M41" s="103">
        <v>1445</v>
      </c>
    </row>
    <row r="42" spans="1:13" ht="15">
      <c r="A42" s="112" t="s">
        <v>8</v>
      </c>
      <c r="B42" s="113" t="s">
        <v>563</v>
      </c>
      <c r="C42" s="113">
        <v>68000</v>
      </c>
      <c r="D42" s="114">
        <v>9590</v>
      </c>
      <c r="E42" s="114">
        <v>5690</v>
      </c>
      <c r="F42" s="114">
        <v>5300</v>
      </c>
      <c r="G42" s="114">
        <v>6720</v>
      </c>
      <c r="H42" s="114">
        <v>5890</v>
      </c>
      <c r="I42" s="114">
        <v>8880</v>
      </c>
      <c r="J42" s="114">
        <v>6670</v>
      </c>
      <c r="K42" s="114">
        <v>6110</v>
      </c>
      <c r="L42" s="114">
        <v>6390</v>
      </c>
      <c r="M42" s="115">
        <v>6760</v>
      </c>
    </row>
    <row r="43" spans="1:13" ht="15">
      <c r="A43" s="112" t="s">
        <v>9</v>
      </c>
      <c r="B43" s="113" t="s">
        <v>117</v>
      </c>
      <c r="C43" s="113">
        <v>23575</v>
      </c>
      <c r="D43" s="114">
        <v>0</v>
      </c>
      <c r="E43" s="114">
        <v>0</v>
      </c>
      <c r="F43" s="114">
        <v>0</v>
      </c>
      <c r="G43" s="114">
        <v>0</v>
      </c>
      <c r="H43" s="114">
        <v>0</v>
      </c>
      <c r="I43" s="114">
        <v>0</v>
      </c>
      <c r="J43" s="114">
        <v>0</v>
      </c>
      <c r="K43" s="114">
        <v>4610</v>
      </c>
      <c r="L43" s="114">
        <v>0</v>
      </c>
      <c r="M43" s="115">
        <v>18965</v>
      </c>
    </row>
    <row r="44" spans="1:13" ht="49.5">
      <c r="A44" s="112" t="s">
        <v>3</v>
      </c>
      <c r="B44" s="116" t="s">
        <v>564</v>
      </c>
      <c r="C44" s="113">
        <v>62500</v>
      </c>
      <c r="D44" s="114">
        <v>5000</v>
      </c>
      <c r="E44" s="114">
        <v>6000</v>
      </c>
      <c r="F44" s="114">
        <v>5000</v>
      </c>
      <c r="G44" s="114">
        <v>5000</v>
      </c>
      <c r="H44" s="114">
        <v>16500</v>
      </c>
      <c r="I44" s="114">
        <v>11000</v>
      </c>
      <c r="J44" s="114">
        <v>5000</v>
      </c>
      <c r="K44" s="114">
        <v>5000</v>
      </c>
      <c r="L44" s="114">
        <v>4000</v>
      </c>
      <c r="M44" s="115">
        <v>0</v>
      </c>
    </row>
    <row r="45" spans="1:13" ht="15">
      <c r="A45" s="117" t="s">
        <v>10</v>
      </c>
      <c r="B45" s="94" t="s">
        <v>565</v>
      </c>
      <c r="C45" s="118">
        <v>1209180</v>
      </c>
      <c r="D45" s="118">
        <v>108275</v>
      </c>
      <c r="E45" s="118">
        <v>96451</v>
      </c>
      <c r="F45" s="118">
        <v>114264</v>
      </c>
      <c r="G45" s="118">
        <v>124959</v>
      </c>
      <c r="H45" s="118">
        <v>115192</v>
      </c>
      <c r="I45" s="118">
        <v>145047</v>
      </c>
      <c r="J45" s="118">
        <v>122038</v>
      </c>
      <c r="K45" s="118">
        <v>128085</v>
      </c>
      <c r="L45" s="118">
        <v>85048</v>
      </c>
      <c r="M45" s="119">
        <v>154821</v>
      </c>
    </row>
    <row r="46" spans="1:13" ht="15">
      <c r="A46" s="96" t="s">
        <v>11</v>
      </c>
      <c r="B46" s="97" t="s">
        <v>44</v>
      </c>
      <c r="C46" s="120">
        <v>353200</v>
      </c>
      <c r="D46" s="120">
        <v>24700</v>
      </c>
      <c r="E46" s="120">
        <v>19000</v>
      </c>
      <c r="F46" s="120">
        <v>44000</v>
      </c>
      <c r="G46" s="120">
        <v>13500</v>
      </c>
      <c r="H46" s="120">
        <v>26000</v>
      </c>
      <c r="I46" s="120">
        <v>30000</v>
      </c>
      <c r="J46" s="120">
        <v>53000</v>
      </c>
      <c r="K46" s="120">
        <v>43000</v>
      </c>
      <c r="L46" s="120">
        <v>23000</v>
      </c>
      <c r="M46" s="121">
        <v>77000</v>
      </c>
    </row>
    <row r="47" spans="1:13" ht="15">
      <c r="A47" s="122">
        <v>1</v>
      </c>
      <c r="B47" s="101" t="s">
        <v>528</v>
      </c>
      <c r="C47" s="123">
        <v>353200</v>
      </c>
      <c r="D47" s="123">
        <v>24700</v>
      </c>
      <c r="E47" s="123">
        <v>19000</v>
      </c>
      <c r="F47" s="123">
        <v>44000</v>
      </c>
      <c r="G47" s="123">
        <v>13500</v>
      </c>
      <c r="H47" s="123">
        <v>26000</v>
      </c>
      <c r="I47" s="123">
        <v>30000</v>
      </c>
      <c r="J47" s="123">
        <v>53000</v>
      </c>
      <c r="K47" s="123">
        <v>43000</v>
      </c>
      <c r="L47" s="123">
        <v>23000</v>
      </c>
      <c r="M47" s="124">
        <v>77000</v>
      </c>
    </row>
    <row r="48" spans="1:13" ht="15">
      <c r="A48" s="122">
        <v>2</v>
      </c>
      <c r="B48" s="101" t="s">
        <v>566</v>
      </c>
      <c r="C48" s="123">
        <v>0</v>
      </c>
      <c r="D48" s="123">
        <v>0</v>
      </c>
      <c r="E48" s="123">
        <v>0</v>
      </c>
      <c r="F48" s="123">
        <v>0</v>
      </c>
      <c r="G48" s="123">
        <v>0</v>
      </c>
      <c r="H48" s="123">
        <v>0</v>
      </c>
      <c r="I48" s="123">
        <v>0</v>
      </c>
      <c r="J48" s="123">
        <v>0</v>
      </c>
      <c r="K48" s="123">
        <v>0</v>
      </c>
      <c r="L48" s="123">
        <v>0</v>
      </c>
      <c r="M48" s="124">
        <v>0</v>
      </c>
    </row>
    <row r="49" spans="1:13" ht="15">
      <c r="A49" s="96" t="s">
        <v>7</v>
      </c>
      <c r="B49" s="97" t="s">
        <v>15</v>
      </c>
      <c r="C49" s="120">
        <v>705581</v>
      </c>
      <c r="D49" s="98">
        <v>68595</v>
      </c>
      <c r="E49" s="98">
        <v>60521</v>
      </c>
      <c r="F49" s="98">
        <v>56034</v>
      </c>
      <c r="G49" s="98">
        <v>88649</v>
      </c>
      <c r="H49" s="98">
        <v>74437</v>
      </c>
      <c r="I49" s="98">
        <v>107522</v>
      </c>
      <c r="J49" s="98">
        <v>55198</v>
      </c>
      <c r="K49" s="98">
        <v>80000</v>
      </c>
      <c r="L49" s="98">
        <v>53412</v>
      </c>
      <c r="M49" s="99">
        <v>61213</v>
      </c>
    </row>
    <row r="50" spans="1:13" ht="15">
      <c r="A50" s="96"/>
      <c r="B50" s="149" t="s">
        <v>21</v>
      </c>
      <c r="C50" s="120"/>
      <c r="D50" s="98"/>
      <c r="E50" s="98"/>
      <c r="F50" s="98"/>
      <c r="G50" s="98"/>
      <c r="H50" s="98"/>
      <c r="I50" s="98"/>
      <c r="J50" s="98"/>
      <c r="K50" s="98"/>
      <c r="L50" s="98"/>
      <c r="M50" s="99"/>
    </row>
    <row r="51" spans="1:13" ht="15">
      <c r="A51" s="100"/>
      <c r="B51" s="101" t="s">
        <v>567</v>
      </c>
      <c r="C51" s="125">
        <v>502137</v>
      </c>
      <c r="D51" s="102">
        <v>48582</v>
      </c>
      <c r="E51" s="102">
        <v>42804</v>
      </c>
      <c r="F51" s="102">
        <v>40361</v>
      </c>
      <c r="G51" s="102">
        <v>64385</v>
      </c>
      <c r="H51" s="102">
        <v>54682</v>
      </c>
      <c r="I51" s="102">
        <v>78189</v>
      </c>
      <c r="J51" s="102">
        <v>39880</v>
      </c>
      <c r="K51" s="102">
        <v>52968</v>
      </c>
      <c r="L51" s="102">
        <v>39134</v>
      </c>
      <c r="M51" s="103">
        <v>41152</v>
      </c>
    </row>
    <row r="52" spans="1:13" ht="15">
      <c r="A52" s="100"/>
      <c r="B52" s="102" t="s">
        <v>568</v>
      </c>
      <c r="C52" s="125">
        <v>9540</v>
      </c>
      <c r="D52" s="102">
        <v>1020</v>
      </c>
      <c r="E52" s="102">
        <v>900</v>
      </c>
      <c r="F52" s="102">
        <v>840</v>
      </c>
      <c r="G52" s="102">
        <v>1260</v>
      </c>
      <c r="H52" s="102">
        <v>1020</v>
      </c>
      <c r="I52" s="102">
        <v>1500</v>
      </c>
      <c r="J52" s="102">
        <v>780</v>
      </c>
      <c r="K52" s="102">
        <v>900</v>
      </c>
      <c r="L52" s="102">
        <v>660</v>
      </c>
      <c r="M52" s="103">
        <v>660</v>
      </c>
    </row>
    <row r="53" spans="1:13" ht="15">
      <c r="A53" s="100"/>
      <c r="B53" s="126" t="s">
        <v>569</v>
      </c>
      <c r="C53" s="101">
        <v>165440</v>
      </c>
      <c r="D53" s="102">
        <v>17428</v>
      </c>
      <c r="E53" s="102">
        <v>15423</v>
      </c>
      <c r="F53" s="102">
        <v>13642</v>
      </c>
      <c r="G53" s="102">
        <v>20908</v>
      </c>
      <c r="H53" s="102">
        <v>17150</v>
      </c>
      <c r="I53" s="102">
        <v>25467</v>
      </c>
      <c r="J53" s="102">
        <v>13296</v>
      </c>
      <c r="K53" s="102">
        <v>17533</v>
      </c>
      <c r="L53" s="102">
        <v>12395</v>
      </c>
      <c r="M53" s="103">
        <v>12198</v>
      </c>
    </row>
    <row r="54" spans="1:13" ht="45">
      <c r="A54" s="127"/>
      <c r="B54" s="128" t="s">
        <v>570</v>
      </c>
      <c r="C54" s="125">
        <v>4448</v>
      </c>
      <c r="D54" s="125">
        <v>453</v>
      </c>
      <c r="E54" s="125">
        <v>401</v>
      </c>
      <c r="F54" s="125">
        <v>293</v>
      </c>
      <c r="G54" s="125">
        <v>638</v>
      </c>
      <c r="H54" s="125">
        <v>421</v>
      </c>
      <c r="I54" s="125">
        <v>668</v>
      </c>
      <c r="J54" s="125">
        <v>354</v>
      </c>
      <c r="K54" s="125">
        <v>449</v>
      </c>
      <c r="L54" s="125">
        <v>393</v>
      </c>
      <c r="M54" s="129">
        <v>378</v>
      </c>
    </row>
    <row r="55" spans="1:13" ht="15">
      <c r="A55" s="100"/>
      <c r="B55" s="128" t="s">
        <v>571</v>
      </c>
      <c r="C55" s="101">
        <v>2893</v>
      </c>
      <c r="D55" s="102">
        <v>262</v>
      </c>
      <c r="E55" s="102">
        <v>243</v>
      </c>
      <c r="F55" s="102">
        <v>198</v>
      </c>
      <c r="G55" s="102">
        <v>408</v>
      </c>
      <c r="H55" s="102">
        <v>314</v>
      </c>
      <c r="I55" s="102">
        <v>448</v>
      </c>
      <c r="J55" s="102">
        <v>238</v>
      </c>
      <c r="K55" s="102">
        <v>300</v>
      </c>
      <c r="L55" s="102">
        <v>230</v>
      </c>
      <c r="M55" s="103">
        <v>252</v>
      </c>
    </row>
    <row r="56" spans="1:13" ht="15">
      <c r="A56" s="100"/>
      <c r="B56" s="128" t="s">
        <v>572</v>
      </c>
      <c r="C56" s="101">
        <v>4830</v>
      </c>
      <c r="D56" s="102">
        <v>510</v>
      </c>
      <c r="E56" s="102">
        <v>450</v>
      </c>
      <c r="F56" s="102">
        <v>420</v>
      </c>
      <c r="G56" s="102">
        <v>630</v>
      </c>
      <c r="H56" s="102">
        <v>510</v>
      </c>
      <c r="I56" s="102">
        <v>750</v>
      </c>
      <c r="J56" s="102">
        <v>390</v>
      </c>
      <c r="K56" s="102">
        <v>510</v>
      </c>
      <c r="L56" s="102">
        <v>330</v>
      </c>
      <c r="M56" s="103">
        <v>330</v>
      </c>
    </row>
    <row r="57" spans="1:13" ht="15">
      <c r="A57" s="100"/>
      <c r="B57" s="128" t="s">
        <v>550</v>
      </c>
      <c r="C57" s="101">
        <v>3270</v>
      </c>
      <c r="D57" s="102">
        <v>340</v>
      </c>
      <c r="E57" s="102">
        <v>300</v>
      </c>
      <c r="F57" s="102">
        <v>280</v>
      </c>
      <c r="G57" s="102">
        <v>420</v>
      </c>
      <c r="H57" s="102">
        <v>340</v>
      </c>
      <c r="I57" s="102">
        <v>500</v>
      </c>
      <c r="J57" s="102">
        <v>260</v>
      </c>
      <c r="K57" s="102">
        <v>340</v>
      </c>
      <c r="L57" s="102">
        <v>270</v>
      </c>
      <c r="M57" s="103">
        <v>220</v>
      </c>
    </row>
    <row r="58" spans="1:13" ht="63">
      <c r="A58" s="130" t="s">
        <v>8</v>
      </c>
      <c r="B58" s="131" t="s">
        <v>573</v>
      </c>
      <c r="C58" s="132">
        <v>100160</v>
      </c>
      <c r="D58" s="132">
        <v>13000</v>
      </c>
      <c r="E58" s="132">
        <v>15500</v>
      </c>
      <c r="F58" s="132">
        <v>12600</v>
      </c>
      <c r="G58" s="132">
        <v>20980</v>
      </c>
      <c r="H58" s="132">
        <v>12980</v>
      </c>
      <c r="I58" s="132">
        <v>5000</v>
      </c>
      <c r="J58" s="132">
        <v>7200</v>
      </c>
      <c r="K58" s="132">
        <v>3400</v>
      </c>
      <c r="L58" s="132">
        <v>5000</v>
      </c>
      <c r="M58" s="133">
        <v>4500</v>
      </c>
    </row>
    <row r="59" spans="1:13" ht="15">
      <c r="A59" s="112" t="s">
        <v>9</v>
      </c>
      <c r="B59" s="134" t="s">
        <v>116</v>
      </c>
      <c r="C59" s="113">
        <v>15000</v>
      </c>
      <c r="D59" s="135"/>
      <c r="E59" s="135"/>
      <c r="F59" s="135"/>
      <c r="G59" s="135"/>
      <c r="H59" s="135"/>
      <c r="I59" s="135"/>
      <c r="J59" s="135"/>
      <c r="K59" s="135"/>
      <c r="L59" s="135"/>
      <c r="M59" s="136"/>
    </row>
    <row r="60" spans="1:13" ht="15">
      <c r="A60" s="137" t="s">
        <v>17</v>
      </c>
      <c r="B60" s="120" t="s">
        <v>563</v>
      </c>
      <c r="C60" s="120">
        <v>19125</v>
      </c>
      <c r="D60" s="98">
        <v>1980</v>
      </c>
      <c r="E60" s="98">
        <v>1430</v>
      </c>
      <c r="F60" s="98">
        <v>1630</v>
      </c>
      <c r="G60" s="98">
        <v>1830</v>
      </c>
      <c r="H60" s="98">
        <v>1775</v>
      </c>
      <c r="I60" s="98">
        <v>2525</v>
      </c>
      <c r="J60" s="98">
        <v>2405</v>
      </c>
      <c r="K60" s="98">
        <v>1685</v>
      </c>
      <c r="L60" s="98">
        <v>1725</v>
      </c>
      <c r="M60" s="99">
        <v>2140</v>
      </c>
    </row>
    <row r="61" spans="1:13" ht="15">
      <c r="A61" s="112" t="s">
        <v>54</v>
      </c>
      <c r="B61" s="113" t="s">
        <v>117</v>
      </c>
      <c r="C61" s="138">
        <v>16114</v>
      </c>
      <c r="D61" s="98">
        <v>0</v>
      </c>
      <c r="E61" s="98">
        <v>0</v>
      </c>
      <c r="F61" s="98">
        <v>0</v>
      </c>
      <c r="G61" s="98">
        <v>0</v>
      </c>
      <c r="H61" s="98">
        <v>0</v>
      </c>
      <c r="I61" s="98">
        <v>0</v>
      </c>
      <c r="J61" s="98">
        <v>4235</v>
      </c>
      <c r="K61" s="98">
        <v>0</v>
      </c>
      <c r="L61" s="98">
        <v>1911</v>
      </c>
      <c r="M61" s="99">
        <v>9968</v>
      </c>
    </row>
    <row r="62" spans="1:13" ht="57">
      <c r="A62" s="112" t="s">
        <v>13</v>
      </c>
      <c r="B62" s="139" t="s">
        <v>574</v>
      </c>
      <c r="C62" s="138">
        <v>606235</v>
      </c>
      <c r="D62" s="138">
        <v>54815</v>
      </c>
      <c r="E62" s="138">
        <v>67378</v>
      </c>
      <c r="F62" s="138">
        <v>60310</v>
      </c>
      <c r="G62" s="138">
        <v>104394</v>
      </c>
      <c r="H62" s="138">
        <v>79670</v>
      </c>
      <c r="I62" s="138">
        <v>94291</v>
      </c>
      <c r="J62" s="138">
        <v>37463</v>
      </c>
      <c r="K62" s="138">
        <v>49065</v>
      </c>
      <c r="L62" s="138">
        <v>23733</v>
      </c>
      <c r="M62" s="140">
        <v>35116</v>
      </c>
    </row>
    <row r="63" spans="1:13" ht="16.5">
      <c r="A63" s="141"/>
      <c r="B63" s="142" t="s">
        <v>575</v>
      </c>
      <c r="C63" s="143">
        <v>506075</v>
      </c>
      <c r="D63" s="143">
        <v>41815</v>
      </c>
      <c r="E63" s="143">
        <v>51878</v>
      </c>
      <c r="F63" s="143">
        <v>47710</v>
      </c>
      <c r="G63" s="143">
        <v>83414</v>
      </c>
      <c r="H63" s="143">
        <v>66690</v>
      </c>
      <c r="I63" s="143">
        <v>89291</v>
      </c>
      <c r="J63" s="143">
        <v>30263</v>
      </c>
      <c r="K63" s="143">
        <v>45665</v>
      </c>
      <c r="L63" s="143">
        <v>18733</v>
      </c>
      <c r="M63" s="144">
        <v>30616</v>
      </c>
    </row>
    <row r="64" spans="1:13" ht="33.75" thickBot="1">
      <c r="A64" s="145"/>
      <c r="B64" s="146" t="s">
        <v>576</v>
      </c>
      <c r="C64" s="147">
        <v>100160</v>
      </c>
      <c r="D64" s="147">
        <v>13000</v>
      </c>
      <c r="E64" s="147">
        <v>15500</v>
      </c>
      <c r="F64" s="147">
        <v>12600</v>
      </c>
      <c r="G64" s="147">
        <v>20980</v>
      </c>
      <c r="H64" s="147">
        <v>12980</v>
      </c>
      <c r="I64" s="147">
        <v>5000</v>
      </c>
      <c r="J64" s="147">
        <v>7200</v>
      </c>
      <c r="K64" s="147">
        <v>3400</v>
      </c>
      <c r="L64" s="147">
        <v>5000</v>
      </c>
      <c r="M64" s="148">
        <v>4500</v>
      </c>
    </row>
    <row r="65" ht="15.75" thickTop="1"/>
  </sheetData>
  <sheetProtection/>
  <mergeCells count="4">
    <mergeCell ref="A5:A6"/>
    <mergeCell ref="B5:B6"/>
    <mergeCell ref="A2:M2"/>
    <mergeCell ref="B3:L3"/>
  </mergeCells>
  <printOptions/>
  <pageMargins left="0.34" right="0.21" top="0.42" bottom="0.37" header="0.31496062992125984" footer="0.31496062992125984"/>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G19"/>
  <sheetViews>
    <sheetView zoomScalePageLayoutView="0" workbookViewId="0" topLeftCell="A1">
      <selection activeCell="B3" sqref="B3:G3"/>
    </sheetView>
  </sheetViews>
  <sheetFormatPr defaultColWidth="9.140625" defaultRowHeight="15"/>
  <cols>
    <col min="1" max="1" width="6.8515625" style="0" customWidth="1"/>
    <col min="2" max="2" width="27.421875" style="0" customWidth="1"/>
    <col min="3" max="3" width="12.7109375" style="0" customWidth="1"/>
    <col min="4" max="6" width="11.7109375" style="0" customWidth="1"/>
  </cols>
  <sheetData>
    <row r="1" ht="15.75">
      <c r="F1" s="1" t="s">
        <v>591</v>
      </c>
    </row>
    <row r="2" spans="1:6" ht="33.75" customHeight="1">
      <c r="A2" s="173" t="s">
        <v>598</v>
      </c>
      <c r="B2" s="173"/>
      <c r="C2" s="173"/>
      <c r="D2" s="173"/>
      <c r="E2" s="173"/>
      <c r="F2" s="173"/>
    </row>
    <row r="3" spans="1:7" ht="33.75" customHeight="1">
      <c r="A3" s="163"/>
      <c r="B3" s="175" t="s">
        <v>592</v>
      </c>
      <c r="C3" s="175"/>
      <c r="D3" s="175"/>
      <c r="E3" s="175"/>
      <c r="F3" s="175"/>
      <c r="G3" s="175"/>
    </row>
    <row r="4" ht="15.75">
      <c r="F4" s="2" t="s">
        <v>6</v>
      </c>
    </row>
    <row r="5" spans="1:6" ht="132" customHeight="1">
      <c r="A5" s="5" t="s">
        <v>0</v>
      </c>
      <c r="B5" s="5" t="s">
        <v>63</v>
      </c>
      <c r="C5" s="5" t="s">
        <v>19</v>
      </c>
      <c r="D5" s="5" t="s">
        <v>95</v>
      </c>
      <c r="E5" s="5" t="s">
        <v>97</v>
      </c>
      <c r="F5" s="5" t="s">
        <v>96</v>
      </c>
    </row>
    <row r="6" spans="1:6" s="10" customFormat="1" ht="15.75">
      <c r="A6" s="4" t="s">
        <v>2</v>
      </c>
      <c r="B6" s="4" t="s">
        <v>3</v>
      </c>
      <c r="C6" s="4" t="s">
        <v>98</v>
      </c>
      <c r="D6" s="4">
        <v>2</v>
      </c>
      <c r="E6" s="4">
        <v>3</v>
      </c>
      <c r="F6" s="4">
        <v>4</v>
      </c>
    </row>
    <row r="7" spans="1:6" ht="15.75">
      <c r="A7" s="79"/>
      <c r="B7" s="150" t="s">
        <v>20</v>
      </c>
      <c r="C7" s="153">
        <f>SUM(C8:C18)</f>
        <v>177660</v>
      </c>
      <c r="D7" s="153">
        <f>SUM(D8:D18)</f>
        <v>0</v>
      </c>
      <c r="E7" s="153">
        <f>SUM(E8:E18)</f>
        <v>177660</v>
      </c>
      <c r="F7" s="154"/>
    </row>
    <row r="8" spans="1:6" ht="15.75">
      <c r="A8" s="151">
        <v>1</v>
      </c>
      <c r="B8" s="11" t="s">
        <v>577</v>
      </c>
      <c r="C8" s="155">
        <f aca="true" t="shared" si="0" ref="C8:C18">D8+E8+F8</f>
        <v>18000</v>
      </c>
      <c r="D8" s="156"/>
      <c r="E8" s="156">
        <v>18000</v>
      </c>
      <c r="F8" s="156"/>
    </row>
    <row r="9" spans="1:6" ht="15.75">
      <c r="A9" s="151">
        <v>2</v>
      </c>
      <c r="B9" s="11" t="s">
        <v>141</v>
      </c>
      <c r="C9" s="155">
        <f t="shared" si="0"/>
        <v>21500</v>
      </c>
      <c r="D9" s="156"/>
      <c r="E9" s="156">
        <v>21500</v>
      </c>
      <c r="F9" s="156"/>
    </row>
    <row r="10" spans="1:6" ht="15.75">
      <c r="A10" s="151">
        <v>3</v>
      </c>
      <c r="B10" s="11" t="s">
        <v>125</v>
      </c>
      <c r="C10" s="155">
        <f t="shared" si="0"/>
        <v>17600</v>
      </c>
      <c r="D10" s="156"/>
      <c r="E10" s="156">
        <v>17600</v>
      </c>
      <c r="F10" s="156"/>
    </row>
    <row r="11" spans="1:6" ht="15.75">
      <c r="A11" s="151">
        <v>4</v>
      </c>
      <c r="B11" s="11" t="s">
        <v>142</v>
      </c>
      <c r="C11" s="155">
        <f t="shared" si="0"/>
        <v>25980</v>
      </c>
      <c r="D11" s="156"/>
      <c r="E11" s="156">
        <v>25980</v>
      </c>
      <c r="F11" s="156"/>
    </row>
    <row r="12" spans="1:6" ht="15.75">
      <c r="A12" s="151">
        <v>5</v>
      </c>
      <c r="B12" s="11" t="s">
        <v>578</v>
      </c>
      <c r="C12" s="155">
        <f t="shared" si="0"/>
        <v>29480</v>
      </c>
      <c r="D12" s="156"/>
      <c r="E12" s="156">
        <v>29480</v>
      </c>
      <c r="F12" s="156"/>
    </row>
    <row r="13" spans="1:6" ht="15.75">
      <c r="A13" s="151">
        <v>6</v>
      </c>
      <c r="B13" s="11" t="s">
        <v>127</v>
      </c>
      <c r="C13" s="155">
        <f t="shared" si="0"/>
        <v>16000</v>
      </c>
      <c r="D13" s="156"/>
      <c r="E13" s="156">
        <v>16000</v>
      </c>
      <c r="F13" s="156"/>
    </row>
    <row r="14" spans="1:6" ht="15.75">
      <c r="A14" s="151">
        <v>7</v>
      </c>
      <c r="B14" s="11" t="s">
        <v>143</v>
      </c>
      <c r="C14" s="155">
        <f t="shared" si="0"/>
        <v>12200</v>
      </c>
      <c r="D14" s="156"/>
      <c r="E14" s="156">
        <v>12200</v>
      </c>
      <c r="F14" s="156"/>
    </row>
    <row r="15" spans="1:6" ht="15.75">
      <c r="A15" s="151">
        <v>8</v>
      </c>
      <c r="B15" s="11" t="s">
        <v>144</v>
      </c>
      <c r="C15" s="155">
        <f t="shared" si="0"/>
        <v>8400</v>
      </c>
      <c r="D15" s="156"/>
      <c r="E15" s="156">
        <v>8400</v>
      </c>
      <c r="F15" s="156"/>
    </row>
    <row r="16" spans="1:6" ht="15.75">
      <c r="A16" s="151">
        <v>9</v>
      </c>
      <c r="B16" s="11" t="s">
        <v>145</v>
      </c>
      <c r="C16" s="155">
        <f t="shared" si="0"/>
        <v>9000</v>
      </c>
      <c r="D16" s="156"/>
      <c r="E16" s="156">
        <v>9000</v>
      </c>
      <c r="F16" s="156"/>
    </row>
    <row r="17" spans="1:6" ht="15.75">
      <c r="A17" s="151">
        <v>10</v>
      </c>
      <c r="B17" s="11" t="s">
        <v>146</v>
      </c>
      <c r="C17" s="155">
        <f>D17+E17+F17</f>
        <v>4500</v>
      </c>
      <c r="D17" s="156"/>
      <c r="E17" s="156">
        <v>4500</v>
      </c>
      <c r="F17" s="156"/>
    </row>
    <row r="18" spans="1:6" ht="15.75">
      <c r="A18" s="152">
        <v>11</v>
      </c>
      <c r="B18" s="12" t="s">
        <v>116</v>
      </c>
      <c r="C18" s="157">
        <f t="shared" si="0"/>
        <v>15000</v>
      </c>
      <c r="D18" s="158"/>
      <c r="E18" s="158">
        <v>15000</v>
      </c>
      <c r="F18" s="158"/>
    </row>
    <row r="19" spans="1:6" ht="39" customHeight="1">
      <c r="A19" s="203"/>
      <c r="B19" s="203"/>
      <c r="C19" s="203"/>
      <c r="D19" s="203"/>
      <c r="E19" s="203"/>
      <c r="F19" s="203"/>
    </row>
  </sheetData>
  <sheetProtection/>
  <mergeCells count="3">
    <mergeCell ref="A2:F2"/>
    <mergeCell ref="A19:F19"/>
    <mergeCell ref="B3:G3"/>
  </mergeCells>
  <printOptions/>
  <pageMargins left="0.7" right="0.55" top="0.51"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Administrator</cp:lastModifiedBy>
  <cp:lastPrinted>2017-12-12T03:08:18Z</cp:lastPrinted>
  <dcterms:created xsi:type="dcterms:W3CDTF">2017-04-26T02:19:00Z</dcterms:created>
  <dcterms:modified xsi:type="dcterms:W3CDTF">2018-01-04T07:52:33Z</dcterms:modified>
  <cp:category/>
  <cp:version/>
  <cp:contentType/>
  <cp:contentStatus/>
</cp:coreProperties>
</file>